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a.a.drakos/Desktop/ACADEMIC CONTEMPORARY FILES/ACADEMIC COURSES/MASTER COURSES/MSM June 2026/"/>
    </mc:Choice>
  </mc:AlternateContent>
  <xr:revisionPtr revIDLastSave="0" documentId="13_ncr:1_{96780FA6-4FBE-A84A-B751-F683FBAC510C}" xr6:coauthVersionLast="47" xr6:coauthVersionMax="47" xr10:uidLastSave="{00000000-0000-0000-0000-000000000000}"/>
  <bookViews>
    <workbookView xWindow="12240" yWindow="2060" windowWidth="26720" windowHeight="15540" tabRatio="871" activeTab="1" xr2:uid="{00000000-000D-0000-FFFF-FFFF00000000}"/>
  </bookViews>
  <sheets>
    <sheet name="TIME VALUE Factors-TVF" sheetId="29" r:id="rId1"/>
    <sheet name="Chapter 1.1." sheetId="28" r:id="rId2"/>
    <sheet name="Chapter 1.2." sheetId="32" r:id="rId3"/>
    <sheet name="Chapter 1.3." sheetId="33" r:id="rId4"/>
  </sheets>
  <externalReferences>
    <externalReference r:id="rId5"/>
    <externalReference r:id="rId6"/>
  </externalReferenc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33" l="1"/>
  <c r="B14" i="33"/>
  <c r="B15" i="33"/>
  <c r="F15" i="33"/>
  <c r="B12" i="33"/>
  <c r="G15" i="33"/>
  <c r="H15" i="33"/>
  <c r="I15" i="33"/>
  <c r="E16" i="33"/>
  <c r="F16" i="33"/>
  <c r="G16" i="33"/>
  <c r="H16" i="33"/>
  <c r="I16" i="33"/>
  <c r="E17" i="33"/>
  <c r="F17" i="33"/>
  <c r="G17" i="33"/>
  <c r="H17" i="33"/>
  <c r="I17" i="33"/>
  <c r="E18" i="33"/>
  <c r="F18" i="33"/>
  <c r="G18" i="33"/>
  <c r="H18" i="33"/>
  <c r="I18" i="33"/>
  <c r="E19" i="33"/>
  <c r="F19" i="33"/>
  <c r="G19" i="33"/>
  <c r="H19" i="33"/>
  <c r="I19" i="33"/>
  <c r="C4" i="29"/>
  <c r="D4" i="29"/>
  <c r="E4" i="29"/>
  <c r="F4" i="29"/>
  <c r="G4" i="29"/>
  <c r="G10" i="29"/>
  <c r="G35" i="29"/>
  <c r="R19" i="28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C19" i="29"/>
  <c r="R9" i="28"/>
  <c r="B13" i="33"/>
  <c r="A29" i="29"/>
  <c r="B28" i="29"/>
  <c r="K11" i="32"/>
  <c r="K10" i="32"/>
  <c r="K9" i="32"/>
  <c r="B42" i="28"/>
  <c r="C42" i="28"/>
  <c r="D42" i="28"/>
  <c r="K42" i="28"/>
  <c r="B43" i="28"/>
  <c r="C43" i="28"/>
  <c r="D43" i="28"/>
  <c r="K43" i="28"/>
  <c r="B44" i="28"/>
  <c r="C44" i="28"/>
  <c r="D44" i="28"/>
  <c r="K44" i="28"/>
  <c r="D34" i="28"/>
  <c r="K34" i="28"/>
  <c r="D33" i="28"/>
  <c r="K33" i="28"/>
  <c r="D32" i="28"/>
  <c r="K32" i="28"/>
  <c r="D12" i="28"/>
  <c r="K12" i="28"/>
  <c r="D11" i="28"/>
  <c r="K11" i="28"/>
  <c r="D10" i="28"/>
  <c r="K10" i="28"/>
  <c r="B22" i="28"/>
  <c r="C22" i="28"/>
  <c r="D22" i="28"/>
  <c r="K22" i="28"/>
  <c r="B21" i="28"/>
  <c r="C21" i="28"/>
  <c r="D21" i="28"/>
  <c r="K21" i="28"/>
  <c r="B20" i="28"/>
  <c r="C20" i="28"/>
  <c r="D20" i="28"/>
  <c r="K20" i="28"/>
  <c r="I44" i="28"/>
  <c r="J44" i="28"/>
  <c r="I43" i="28"/>
  <c r="J43" i="28"/>
  <c r="I42" i="28"/>
  <c r="J42" i="28"/>
  <c r="I34" i="28"/>
  <c r="J34" i="28"/>
  <c r="I33" i="28"/>
  <c r="J33" i="28"/>
  <c r="I32" i="28"/>
  <c r="J32" i="28"/>
  <c r="B31" i="28"/>
  <c r="I22" i="28"/>
  <c r="J22" i="28"/>
  <c r="I21" i="28"/>
  <c r="J21" i="28"/>
  <c r="I20" i="28"/>
  <c r="J20" i="28"/>
  <c r="I12" i="28"/>
  <c r="J12" i="28"/>
  <c r="I11" i="28"/>
  <c r="J11" i="28"/>
  <c r="I10" i="28"/>
  <c r="J10" i="28"/>
  <c r="B55" i="29"/>
  <c r="B80" i="29"/>
  <c r="D34" i="32"/>
  <c r="D30" i="32"/>
  <c r="D22" i="32"/>
  <c r="M22" i="32"/>
  <c r="D21" i="32"/>
  <c r="M21" i="32"/>
  <c r="D20" i="32"/>
  <c r="M20" i="32"/>
  <c r="C81" i="29"/>
  <c r="D81" i="29"/>
  <c r="A84" i="29"/>
  <c r="A85" i="29"/>
  <c r="A86" i="29"/>
  <c r="A87" i="29"/>
  <c r="A88" i="29"/>
  <c r="A89" i="29"/>
  <c r="A90" i="29"/>
  <c r="A91" i="29"/>
  <c r="A92" i="29"/>
  <c r="A93" i="29"/>
  <c r="A94" i="29"/>
  <c r="A95" i="29"/>
  <c r="A96" i="29"/>
  <c r="A97" i="29"/>
  <c r="A98" i="29"/>
  <c r="A99" i="29"/>
  <c r="D99" i="29"/>
  <c r="K22" i="32"/>
  <c r="L22" i="32"/>
  <c r="A100" i="29"/>
  <c r="A101" i="29"/>
  <c r="C101" i="29"/>
  <c r="K21" i="32"/>
  <c r="L21" i="32"/>
  <c r="B96" i="29"/>
  <c r="K20" i="32"/>
  <c r="L20" i="32"/>
  <c r="E81" i="29"/>
  <c r="F81" i="29"/>
  <c r="F87" i="29"/>
  <c r="F7" i="29"/>
  <c r="F32" i="29"/>
  <c r="A102" i="29"/>
  <c r="B83" i="29"/>
  <c r="B84" i="29"/>
  <c r="B85" i="29"/>
  <c r="B99" i="29"/>
  <c r="B100" i="29"/>
  <c r="B101" i="29"/>
  <c r="B102" i="29"/>
  <c r="B86" i="29"/>
  <c r="B87" i="29"/>
  <c r="B88" i="29"/>
  <c r="B89" i="29"/>
  <c r="C56" i="29"/>
  <c r="D56" i="29"/>
  <c r="E56" i="29"/>
  <c r="A59" i="29"/>
  <c r="A60" i="29"/>
  <c r="A61" i="29"/>
  <c r="A62" i="29"/>
  <c r="A63" i="29"/>
  <c r="E90" i="29"/>
  <c r="G81" i="29"/>
  <c r="G87" i="29"/>
  <c r="G8" i="29"/>
  <c r="G33" i="29"/>
  <c r="G89" i="29"/>
  <c r="G85" i="29"/>
  <c r="H4" i="29"/>
  <c r="H9" i="29"/>
  <c r="H34" i="29"/>
  <c r="H81" i="29"/>
  <c r="H85" i="29"/>
  <c r="I4" i="29"/>
  <c r="J4" i="29"/>
  <c r="K4" i="29"/>
  <c r="L4" i="29"/>
  <c r="M4" i="29"/>
  <c r="N4" i="29"/>
  <c r="O4" i="29"/>
  <c r="P4" i="29"/>
  <c r="P8" i="29"/>
  <c r="P33" i="29"/>
  <c r="G102" i="29"/>
  <c r="I81" i="29"/>
  <c r="J81" i="29"/>
  <c r="K81" i="29"/>
  <c r="L81" i="29"/>
  <c r="L99" i="29"/>
  <c r="L102" i="29"/>
  <c r="K102" i="29"/>
  <c r="J102" i="29"/>
  <c r="I102" i="29"/>
  <c r="H102" i="29"/>
  <c r="F102" i="29"/>
  <c r="E102" i="29"/>
  <c r="L101" i="29"/>
  <c r="K101" i="29"/>
  <c r="J101" i="29"/>
  <c r="I101" i="29"/>
  <c r="H101" i="29"/>
  <c r="G101" i="29"/>
  <c r="F101" i="29"/>
  <c r="E101" i="29"/>
  <c r="K100" i="29"/>
  <c r="J100" i="29"/>
  <c r="I100" i="29"/>
  <c r="H100" i="29"/>
  <c r="G100" i="29"/>
  <c r="F100" i="29"/>
  <c r="E100" i="29"/>
  <c r="K99" i="29"/>
  <c r="J99" i="29"/>
  <c r="I99" i="29"/>
  <c r="H99" i="29"/>
  <c r="G99" i="29"/>
  <c r="F99" i="29"/>
  <c r="E99" i="29"/>
  <c r="D85" i="29"/>
  <c r="E85" i="29"/>
  <c r="F85" i="29"/>
  <c r="I85" i="29"/>
  <c r="J85" i="29"/>
  <c r="K85" i="29"/>
  <c r="L85" i="29"/>
  <c r="C85" i="29"/>
  <c r="G84" i="29"/>
  <c r="G86" i="29"/>
  <c r="K86" i="29"/>
  <c r="K9" i="29"/>
  <c r="K34" i="29"/>
  <c r="F56" i="29"/>
  <c r="G56" i="29"/>
  <c r="G58" i="29"/>
  <c r="H56" i="29"/>
  <c r="H59" i="29"/>
  <c r="I56" i="29"/>
  <c r="I12" i="29"/>
  <c r="J14" i="29"/>
  <c r="J39" i="29"/>
  <c r="A20" i="29"/>
  <c r="L20" i="29"/>
  <c r="L45" i="29"/>
  <c r="A21" i="29"/>
  <c r="A22" i="29"/>
  <c r="A23" i="29"/>
  <c r="A24" i="29"/>
  <c r="A25" i="29"/>
  <c r="F25" i="29"/>
  <c r="F50" i="29"/>
  <c r="M9" i="29"/>
  <c r="F17" i="29"/>
  <c r="H13" i="29"/>
  <c r="C58" i="29"/>
  <c r="D58" i="29"/>
  <c r="E58" i="29"/>
  <c r="F58" i="29"/>
  <c r="C59" i="29"/>
  <c r="D59" i="29"/>
  <c r="E59" i="29"/>
  <c r="F59" i="29"/>
  <c r="G59" i="29"/>
  <c r="C60" i="29"/>
  <c r="D60" i="29"/>
  <c r="E60" i="29"/>
  <c r="C61" i="29"/>
  <c r="D61" i="29"/>
  <c r="E61" i="29"/>
  <c r="F61" i="29"/>
  <c r="G61" i="29"/>
  <c r="H61" i="29"/>
  <c r="I61" i="29"/>
  <c r="C62" i="29"/>
  <c r="D62" i="29"/>
  <c r="E62" i="29"/>
  <c r="F62" i="29"/>
  <c r="B62" i="29"/>
  <c r="B61" i="29"/>
  <c r="B60" i="29"/>
  <c r="B59" i="29"/>
  <c r="D83" i="29"/>
  <c r="E83" i="29"/>
  <c r="F83" i="29"/>
  <c r="G83" i="29"/>
  <c r="H83" i="29"/>
  <c r="I83" i="29"/>
  <c r="J83" i="29"/>
  <c r="K83" i="29"/>
  <c r="L83" i="29"/>
  <c r="D84" i="29"/>
  <c r="E84" i="29"/>
  <c r="F84" i="29"/>
  <c r="H84" i="29"/>
  <c r="I84" i="29"/>
  <c r="J84" i="29"/>
  <c r="K84" i="29"/>
  <c r="L84" i="29"/>
  <c r="D86" i="29"/>
  <c r="E86" i="29"/>
  <c r="F86" i="29"/>
  <c r="H86" i="29"/>
  <c r="I86" i="29"/>
  <c r="J86" i="29"/>
  <c r="L86" i="29"/>
  <c r="D87" i="29"/>
  <c r="E87" i="29"/>
  <c r="H87" i="29"/>
  <c r="I87" i="29"/>
  <c r="J87" i="29"/>
  <c r="K87" i="29"/>
  <c r="L87" i="29"/>
  <c r="D88" i="29"/>
  <c r="E88" i="29"/>
  <c r="F88" i="29"/>
  <c r="G88" i="29"/>
  <c r="H88" i="29"/>
  <c r="I88" i="29"/>
  <c r="J88" i="29"/>
  <c r="K88" i="29"/>
  <c r="D89" i="29"/>
  <c r="E89" i="29"/>
  <c r="F89" i="29"/>
  <c r="H89" i="29"/>
  <c r="I89" i="29"/>
  <c r="J89" i="29"/>
  <c r="K89" i="29"/>
  <c r="D90" i="29"/>
  <c r="F90" i="29"/>
  <c r="G90" i="29"/>
  <c r="H90" i="29"/>
  <c r="I90" i="29"/>
  <c r="J90" i="29"/>
  <c r="K90" i="29"/>
  <c r="D91" i="29"/>
  <c r="E91" i="29"/>
  <c r="F91" i="29"/>
  <c r="G91" i="29"/>
  <c r="H91" i="29"/>
  <c r="I91" i="29"/>
  <c r="J91" i="29"/>
  <c r="K91" i="29"/>
  <c r="L91" i="29"/>
  <c r="D92" i="29"/>
  <c r="E92" i="29"/>
  <c r="F92" i="29"/>
  <c r="G92" i="29"/>
  <c r="H92" i="29"/>
  <c r="I92" i="29"/>
  <c r="J92" i="29"/>
  <c r="K92" i="29"/>
  <c r="L92" i="29"/>
  <c r="D93" i="29"/>
  <c r="E93" i="29"/>
  <c r="F93" i="29"/>
  <c r="G93" i="29"/>
  <c r="H93" i="29"/>
  <c r="I93" i="29"/>
  <c r="J93" i="29"/>
  <c r="K93" i="29"/>
  <c r="D94" i="29"/>
  <c r="E94" i="29"/>
  <c r="F94" i="29"/>
  <c r="G94" i="29"/>
  <c r="H94" i="29"/>
  <c r="I94" i="29"/>
  <c r="J94" i="29"/>
  <c r="K94" i="29"/>
  <c r="D95" i="29"/>
  <c r="E95" i="29"/>
  <c r="F95" i="29"/>
  <c r="G95" i="29"/>
  <c r="H95" i="29"/>
  <c r="I95" i="29"/>
  <c r="J95" i="29"/>
  <c r="K95" i="29"/>
  <c r="L95" i="29"/>
  <c r="D96" i="29"/>
  <c r="E96" i="29"/>
  <c r="F96" i="29"/>
  <c r="G96" i="29"/>
  <c r="H96" i="29"/>
  <c r="I96" i="29"/>
  <c r="J96" i="29"/>
  <c r="K96" i="29"/>
  <c r="L96" i="29"/>
  <c r="D97" i="29"/>
  <c r="E97" i="29"/>
  <c r="F97" i="29"/>
  <c r="G97" i="29"/>
  <c r="H97" i="29"/>
  <c r="I97" i="29"/>
  <c r="J97" i="29"/>
  <c r="K97" i="29"/>
  <c r="D98" i="29"/>
  <c r="E98" i="29"/>
  <c r="F98" i="29"/>
  <c r="G98" i="29"/>
  <c r="H98" i="29"/>
  <c r="I98" i="29"/>
  <c r="J98" i="29"/>
  <c r="K98" i="29"/>
  <c r="D100" i="29"/>
  <c r="D101" i="29"/>
  <c r="D102" i="29"/>
  <c r="C102" i="29"/>
  <c r="C100" i="29"/>
  <c r="C99" i="29"/>
  <c r="C98" i="29"/>
  <c r="C97" i="29"/>
  <c r="C96" i="29"/>
  <c r="C95" i="29"/>
  <c r="C94" i="29"/>
  <c r="C93" i="29"/>
  <c r="C92" i="29"/>
  <c r="C91" i="29"/>
  <c r="C90" i="29"/>
  <c r="C89" i="29"/>
  <c r="C88" i="29"/>
  <c r="C87" i="29"/>
  <c r="C86" i="29"/>
  <c r="C84" i="29"/>
  <c r="C83" i="29"/>
  <c r="B98" i="29"/>
  <c r="B97" i="29"/>
  <c r="B95" i="29"/>
  <c r="B94" i="29"/>
  <c r="B93" i="29"/>
  <c r="B92" i="29"/>
  <c r="B91" i="29"/>
  <c r="B90" i="29"/>
  <c r="C6" i="29"/>
  <c r="C31" i="29"/>
  <c r="D6" i="29"/>
  <c r="D31" i="29"/>
  <c r="E6" i="29"/>
  <c r="E31" i="29"/>
  <c r="F6" i="29"/>
  <c r="F31" i="29"/>
  <c r="G6" i="29"/>
  <c r="G31" i="29"/>
  <c r="H6" i="29"/>
  <c r="H31" i="29"/>
  <c r="I6" i="29"/>
  <c r="I31" i="29"/>
  <c r="J6" i="29"/>
  <c r="J31" i="29"/>
  <c r="K6" i="29"/>
  <c r="K31" i="29"/>
  <c r="L6" i="29"/>
  <c r="L31" i="29"/>
  <c r="M6" i="29"/>
  <c r="M31" i="29"/>
  <c r="N6" i="29"/>
  <c r="N31" i="29"/>
  <c r="O6" i="29"/>
  <c r="O31" i="29"/>
  <c r="P6" i="29"/>
  <c r="P31" i="29"/>
  <c r="Q4" i="29"/>
  <c r="Q6" i="29"/>
  <c r="Q31" i="29"/>
  <c r="R4" i="29"/>
  <c r="R6" i="29"/>
  <c r="R31" i="29"/>
  <c r="S4" i="29"/>
  <c r="S6" i="29"/>
  <c r="S31" i="29"/>
  <c r="T4" i="29"/>
  <c r="T6" i="29"/>
  <c r="T31" i="29"/>
  <c r="U4" i="29"/>
  <c r="U6" i="29"/>
  <c r="U31" i="29"/>
  <c r="C7" i="29"/>
  <c r="C32" i="29"/>
  <c r="D7" i="29"/>
  <c r="D32" i="29"/>
  <c r="E7" i="29"/>
  <c r="E32" i="29"/>
  <c r="G7" i="29"/>
  <c r="G32" i="29"/>
  <c r="H7" i="29"/>
  <c r="H32" i="29"/>
  <c r="I7" i="29"/>
  <c r="I32" i="29"/>
  <c r="J7" i="29"/>
  <c r="J32" i="29"/>
  <c r="K7" i="29"/>
  <c r="K32" i="29"/>
  <c r="L7" i="29"/>
  <c r="L32" i="29"/>
  <c r="M7" i="29"/>
  <c r="M32" i="29"/>
  <c r="N7" i="29"/>
  <c r="N32" i="29"/>
  <c r="O7" i="29"/>
  <c r="O32" i="29"/>
  <c r="P7" i="29"/>
  <c r="P32" i="29"/>
  <c r="Q7" i="29"/>
  <c r="Q32" i="29"/>
  <c r="R7" i="29"/>
  <c r="R32" i="29"/>
  <c r="S7" i="29"/>
  <c r="S32" i="29"/>
  <c r="T7" i="29"/>
  <c r="T32" i="29"/>
  <c r="U7" i="29"/>
  <c r="U32" i="29"/>
  <c r="C8" i="29"/>
  <c r="C33" i="29"/>
  <c r="D8" i="29"/>
  <c r="D33" i="29"/>
  <c r="E8" i="29"/>
  <c r="E33" i="29"/>
  <c r="F8" i="29"/>
  <c r="F33" i="29"/>
  <c r="H8" i="29"/>
  <c r="H33" i="29"/>
  <c r="I8" i="29"/>
  <c r="I33" i="29"/>
  <c r="J8" i="29"/>
  <c r="J33" i="29"/>
  <c r="K8" i="29"/>
  <c r="K33" i="29"/>
  <c r="L8" i="29"/>
  <c r="L33" i="29"/>
  <c r="M8" i="29"/>
  <c r="M33" i="29"/>
  <c r="N8" i="29"/>
  <c r="N33" i="29"/>
  <c r="O8" i="29"/>
  <c r="O33" i="29"/>
  <c r="Q8" i="29"/>
  <c r="Q33" i="29"/>
  <c r="R8" i="29"/>
  <c r="R33" i="29"/>
  <c r="S8" i="29"/>
  <c r="S33" i="29"/>
  <c r="T8" i="29"/>
  <c r="T33" i="29"/>
  <c r="U8" i="29"/>
  <c r="U33" i="29"/>
  <c r="C9" i="29"/>
  <c r="C34" i="29"/>
  <c r="D9" i="29"/>
  <c r="D34" i="29"/>
  <c r="E9" i="29"/>
  <c r="E34" i="29"/>
  <c r="F9" i="29"/>
  <c r="F34" i="29"/>
  <c r="G9" i="29"/>
  <c r="G34" i="29"/>
  <c r="I9" i="29"/>
  <c r="I34" i="29"/>
  <c r="J9" i="29"/>
  <c r="J34" i="29"/>
  <c r="L9" i="29"/>
  <c r="L34" i="29"/>
  <c r="M34" i="29"/>
  <c r="N9" i="29"/>
  <c r="N34" i="29"/>
  <c r="O9" i="29"/>
  <c r="O34" i="29"/>
  <c r="P9" i="29"/>
  <c r="P34" i="29"/>
  <c r="Q9" i="29"/>
  <c r="Q34" i="29"/>
  <c r="R9" i="29"/>
  <c r="R34" i="29"/>
  <c r="S9" i="29"/>
  <c r="S34" i="29"/>
  <c r="T9" i="29"/>
  <c r="T34" i="29"/>
  <c r="U9" i="29"/>
  <c r="U34" i="29"/>
  <c r="C10" i="29"/>
  <c r="C35" i="29"/>
  <c r="D10" i="29"/>
  <c r="D35" i="29"/>
  <c r="E10" i="29"/>
  <c r="E35" i="29"/>
  <c r="F10" i="29"/>
  <c r="F35" i="29"/>
  <c r="H10" i="29"/>
  <c r="H35" i="29"/>
  <c r="I10" i="29"/>
  <c r="I35" i="29"/>
  <c r="J10" i="29"/>
  <c r="J35" i="29"/>
  <c r="K10" i="29"/>
  <c r="K35" i="29"/>
  <c r="L10" i="29"/>
  <c r="L35" i="29"/>
  <c r="M10" i="29"/>
  <c r="M35" i="29"/>
  <c r="N10" i="29"/>
  <c r="N35" i="29"/>
  <c r="O10" i="29"/>
  <c r="O35" i="29"/>
  <c r="P10" i="29"/>
  <c r="P35" i="29"/>
  <c r="Q10" i="29"/>
  <c r="Q35" i="29"/>
  <c r="R10" i="29"/>
  <c r="R35" i="29"/>
  <c r="S10" i="29"/>
  <c r="S35" i="29"/>
  <c r="T10" i="29"/>
  <c r="T35" i="29"/>
  <c r="U10" i="29"/>
  <c r="U35" i="29"/>
  <c r="C11" i="29"/>
  <c r="C36" i="29"/>
  <c r="D11" i="29"/>
  <c r="D36" i="29"/>
  <c r="E11" i="29"/>
  <c r="E36" i="29"/>
  <c r="F11" i="29"/>
  <c r="F36" i="29"/>
  <c r="G11" i="29"/>
  <c r="G36" i="29"/>
  <c r="H11" i="29"/>
  <c r="H36" i="29"/>
  <c r="I11" i="29"/>
  <c r="I36" i="29"/>
  <c r="J11" i="29"/>
  <c r="J36" i="29"/>
  <c r="K11" i="29"/>
  <c r="K36" i="29"/>
  <c r="L11" i="29"/>
  <c r="L36" i="29"/>
  <c r="M11" i="29"/>
  <c r="M36" i="29"/>
  <c r="N11" i="29"/>
  <c r="N36" i="29"/>
  <c r="O11" i="29"/>
  <c r="O36" i="29"/>
  <c r="P11" i="29"/>
  <c r="P36" i="29"/>
  <c r="Q11" i="29"/>
  <c r="Q36" i="29"/>
  <c r="R11" i="29"/>
  <c r="R36" i="29"/>
  <c r="S11" i="29"/>
  <c r="S36" i="29"/>
  <c r="T11" i="29"/>
  <c r="T36" i="29"/>
  <c r="U11" i="29"/>
  <c r="U36" i="29"/>
  <c r="C12" i="29"/>
  <c r="C37" i="29"/>
  <c r="D12" i="29"/>
  <c r="D37" i="29"/>
  <c r="E12" i="29"/>
  <c r="E37" i="29"/>
  <c r="F12" i="29"/>
  <c r="F37" i="29"/>
  <c r="G12" i="29"/>
  <c r="G37" i="29"/>
  <c r="H12" i="29"/>
  <c r="H37" i="29"/>
  <c r="I37" i="29"/>
  <c r="J12" i="29"/>
  <c r="J37" i="29"/>
  <c r="K12" i="29"/>
  <c r="K37" i="29"/>
  <c r="L12" i="29"/>
  <c r="L37" i="29"/>
  <c r="M12" i="29"/>
  <c r="M37" i="29"/>
  <c r="N12" i="29"/>
  <c r="N37" i="29"/>
  <c r="O12" i="29"/>
  <c r="O37" i="29"/>
  <c r="P12" i="29"/>
  <c r="P37" i="29"/>
  <c r="Q12" i="29"/>
  <c r="Q37" i="29"/>
  <c r="R12" i="29"/>
  <c r="R37" i="29"/>
  <c r="S12" i="29"/>
  <c r="S37" i="29"/>
  <c r="T12" i="29"/>
  <c r="T37" i="29"/>
  <c r="U12" i="29"/>
  <c r="U37" i="29"/>
  <c r="C13" i="29"/>
  <c r="C38" i="29"/>
  <c r="D13" i="29"/>
  <c r="D38" i="29"/>
  <c r="E13" i="29"/>
  <c r="E38" i="29"/>
  <c r="F13" i="29"/>
  <c r="F38" i="29"/>
  <c r="G13" i="29"/>
  <c r="G38" i="29"/>
  <c r="H38" i="29"/>
  <c r="I13" i="29"/>
  <c r="I38" i="29"/>
  <c r="J13" i="29"/>
  <c r="J38" i="29"/>
  <c r="K13" i="29"/>
  <c r="K38" i="29"/>
  <c r="L13" i="29"/>
  <c r="L38" i="29"/>
  <c r="M13" i="29"/>
  <c r="M38" i="29"/>
  <c r="N13" i="29"/>
  <c r="N38" i="29"/>
  <c r="O13" i="29"/>
  <c r="O38" i="29"/>
  <c r="P13" i="29"/>
  <c r="P38" i="29"/>
  <c r="Q13" i="29"/>
  <c r="Q38" i="29"/>
  <c r="R13" i="29"/>
  <c r="R38" i="29"/>
  <c r="S13" i="29"/>
  <c r="S38" i="29"/>
  <c r="T13" i="29"/>
  <c r="T38" i="29"/>
  <c r="U13" i="29"/>
  <c r="U38" i="29"/>
  <c r="C14" i="29"/>
  <c r="C39" i="29"/>
  <c r="D14" i="29"/>
  <c r="D39" i="29"/>
  <c r="E14" i="29"/>
  <c r="E39" i="29"/>
  <c r="F14" i="29"/>
  <c r="F39" i="29"/>
  <c r="G14" i="29"/>
  <c r="G39" i="29"/>
  <c r="H14" i="29"/>
  <c r="H39" i="29"/>
  <c r="I14" i="29"/>
  <c r="I39" i="29"/>
  <c r="K14" i="29"/>
  <c r="K39" i="29"/>
  <c r="L14" i="29"/>
  <c r="L39" i="29"/>
  <c r="M14" i="29"/>
  <c r="M39" i="29"/>
  <c r="N14" i="29"/>
  <c r="N39" i="29"/>
  <c r="O14" i="29"/>
  <c r="O39" i="29"/>
  <c r="P14" i="29"/>
  <c r="P39" i="29"/>
  <c r="Q14" i="29"/>
  <c r="Q39" i="29"/>
  <c r="R14" i="29"/>
  <c r="R39" i="29"/>
  <c r="S14" i="29"/>
  <c r="S39" i="29"/>
  <c r="T14" i="29"/>
  <c r="T39" i="29"/>
  <c r="U14" i="29"/>
  <c r="U39" i="29"/>
  <c r="C15" i="29"/>
  <c r="C40" i="29"/>
  <c r="D15" i="29"/>
  <c r="D40" i="29"/>
  <c r="E15" i="29"/>
  <c r="E40" i="29"/>
  <c r="F15" i="29"/>
  <c r="F40" i="29"/>
  <c r="G15" i="29"/>
  <c r="G40" i="29"/>
  <c r="H15" i="29"/>
  <c r="H40" i="29"/>
  <c r="I15" i="29"/>
  <c r="I40" i="29"/>
  <c r="J15" i="29"/>
  <c r="J40" i="29"/>
  <c r="K15" i="29"/>
  <c r="K40" i="29"/>
  <c r="L15" i="29"/>
  <c r="L40" i="29"/>
  <c r="M15" i="29"/>
  <c r="M40" i="29"/>
  <c r="N15" i="29"/>
  <c r="N40" i="29"/>
  <c r="O15" i="29"/>
  <c r="O40" i="29"/>
  <c r="P15" i="29"/>
  <c r="P40" i="29"/>
  <c r="Q15" i="29"/>
  <c r="Q40" i="29"/>
  <c r="R15" i="29"/>
  <c r="R40" i="29"/>
  <c r="S15" i="29"/>
  <c r="S40" i="29"/>
  <c r="T15" i="29"/>
  <c r="T40" i="29"/>
  <c r="U15" i="29"/>
  <c r="U40" i="29"/>
  <c r="C16" i="29"/>
  <c r="C41" i="29"/>
  <c r="D16" i="29"/>
  <c r="D41" i="29"/>
  <c r="E16" i="29"/>
  <c r="E41" i="29"/>
  <c r="F16" i="29"/>
  <c r="F41" i="29"/>
  <c r="G16" i="29"/>
  <c r="G41" i="29"/>
  <c r="H16" i="29"/>
  <c r="H41" i="29"/>
  <c r="I16" i="29"/>
  <c r="I41" i="29"/>
  <c r="J16" i="29"/>
  <c r="J41" i="29"/>
  <c r="K16" i="29"/>
  <c r="K41" i="29"/>
  <c r="L16" i="29"/>
  <c r="L41" i="29"/>
  <c r="M16" i="29"/>
  <c r="M41" i="29"/>
  <c r="N16" i="29"/>
  <c r="N41" i="29"/>
  <c r="O16" i="29"/>
  <c r="O41" i="29"/>
  <c r="P16" i="29"/>
  <c r="P41" i="29"/>
  <c r="Q16" i="29"/>
  <c r="Q41" i="29"/>
  <c r="R16" i="29"/>
  <c r="R41" i="29"/>
  <c r="S16" i="29"/>
  <c r="S41" i="29"/>
  <c r="T16" i="29"/>
  <c r="T41" i="29"/>
  <c r="U16" i="29"/>
  <c r="U41" i="29"/>
  <c r="C17" i="29"/>
  <c r="C42" i="29"/>
  <c r="D17" i="29"/>
  <c r="D42" i="29"/>
  <c r="E17" i="29"/>
  <c r="E42" i="29"/>
  <c r="F42" i="29"/>
  <c r="G17" i="29"/>
  <c r="G42" i="29"/>
  <c r="H17" i="29"/>
  <c r="H42" i="29"/>
  <c r="I17" i="29"/>
  <c r="I42" i="29"/>
  <c r="J17" i="29"/>
  <c r="J42" i="29"/>
  <c r="K17" i="29"/>
  <c r="K42" i="29"/>
  <c r="L17" i="29"/>
  <c r="L42" i="29"/>
  <c r="M17" i="29"/>
  <c r="M42" i="29"/>
  <c r="N17" i="29"/>
  <c r="N42" i="29"/>
  <c r="O17" i="29"/>
  <c r="O42" i="29"/>
  <c r="P17" i="29"/>
  <c r="P42" i="29"/>
  <c r="Q17" i="29"/>
  <c r="Q42" i="29"/>
  <c r="R17" i="29"/>
  <c r="R42" i="29"/>
  <c r="S17" i="29"/>
  <c r="S42" i="29"/>
  <c r="T17" i="29"/>
  <c r="T42" i="29"/>
  <c r="U17" i="29"/>
  <c r="U42" i="29"/>
  <c r="C18" i="29"/>
  <c r="C43" i="29"/>
  <c r="D18" i="29"/>
  <c r="D43" i="29"/>
  <c r="E18" i="29"/>
  <c r="E43" i="29"/>
  <c r="F18" i="29"/>
  <c r="F43" i="29"/>
  <c r="G18" i="29"/>
  <c r="G43" i="29"/>
  <c r="H18" i="29"/>
  <c r="H43" i="29"/>
  <c r="I18" i="29"/>
  <c r="I43" i="29"/>
  <c r="J18" i="29"/>
  <c r="J43" i="29"/>
  <c r="K18" i="29"/>
  <c r="K43" i="29"/>
  <c r="L18" i="29"/>
  <c r="L43" i="29"/>
  <c r="M18" i="29"/>
  <c r="M43" i="29"/>
  <c r="N18" i="29"/>
  <c r="N43" i="29"/>
  <c r="O18" i="29"/>
  <c r="O43" i="29"/>
  <c r="P18" i="29"/>
  <c r="P43" i="29"/>
  <c r="Q18" i="29"/>
  <c r="Q43" i="29"/>
  <c r="R18" i="29"/>
  <c r="R43" i="29"/>
  <c r="S18" i="29"/>
  <c r="S43" i="29"/>
  <c r="T18" i="29"/>
  <c r="T43" i="29"/>
  <c r="U18" i="29"/>
  <c r="U43" i="29"/>
  <c r="C44" i="29"/>
  <c r="D19" i="29"/>
  <c r="D44" i="29"/>
  <c r="E19" i="29"/>
  <c r="E44" i="29"/>
  <c r="F19" i="29"/>
  <c r="F44" i="29"/>
  <c r="G19" i="29"/>
  <c r="G44" i="29"/>
  <c r="H19" i="29"/>
  <c r="H44" i="29"/>
  <c r="I19" i="29"/>
  <c r="I44" i="29"/>
  <c r="J19" i="29"/>
  <c r="J44" i="29"/>
  <c r="K19" i="29"/>
  <c r="K44" i="29"/>
  <c r="L19" i="29"/>
  <c r="L44" i="29"/>
  <c r="M19" i="29"/>
  <c r="M44" i="29"/>
  <c r="N19" i="29"/>
  <c r="N44" i="29"/>
  <c r="O19" i="29"/>
  <c r="O44" i="29"/>
  <c r="P19" i="29"/>
  <c r="P44" i="29"/>
  <c r="Q19" i="29"/>
  <c r="Q44" i="29"/>
  <c r="R19" i="29"/>
  <c r="R44" i="29"/>
  <c r="S19" i="29"/>
  <c r="S44" i="29"/>
  <c r="T19" i="29"/>
  <c r="T44" i="29"/>
  <c r="U19" i="29"/>
  <c r="U44" i="29"/>
  <c r="C20" i="29"/>
  <c r="C45" i="29"/>
  <c r="D20" i="29"/>
  <c r="D45" i="29"/>
  <c r="E20" i="29"/>
  <c r="E45" i="29"/>
  <c r="F20" i="29"/>
  <c r="F45" i="29"/>
  <c r="G20" i="29"/>
  <c r="G45" i="29"/>
  <c r="H20" i="29"/>
  <c r="H45" i="29"/>
  <c r="I20" i="29"/>
  <c r="I45" i="29"/>
  <c r="J20" i="29"/>
  <c r="J45" i="29"/>
  <c r="K20" i="29"/>
  <c r="K45" i="29"/>
  <c r="M20" i="29"/>
  <c r="M45" i="29"/>
  <c r="N20" i="29"/>
  <c r="N45" i="29"/>
  <c r="O20" i="29"/>
  <c r="O45" i="29"/>
  <c r="P20" i="29"/>
  <c r="P45" i="29"/>
  <c r="Q20" i="29"/>
  <c r="Q45" i="29"/>
  <c r="R20" i="29"/>
  <c r="R45" i="29"/>
  <c r="S20" i="29"/>
  <c r="S45" i="29"/>
  <c r="T20" i="29"/>
  <c r="T45" i="29"/>
  <c r="U20" i="29"/>
  <c r="U45" i="29"/>
  <c r="C21" i="29"/>
  <c r="C46" i="29"/>
  <c r="D21" i="29"/>
  <c r="D46" i="29"/>
  <c r="E21" i="29"/>
  <c r="E46" i="29"/>
  <c r="F21" i="29"/>
  <c r="F46" i="29"/>
  <c r="G21" i="29"/>
  <c r="G46" i="29"/>
  <c r="H21" i="29"/>
  <c r="H46" i="29"/>
  <c r="I21" i="29"/>
  <c r="I46" i="29"/>
  <c r="J21" i="29"/>
  <c r="J46" i="29"/>
  <c r="K21" i="29"/>
  <c r="K46" i="29"/>
  <c r="L21" i="29"/>
  <c r="L46" i="29"/>
  <c r="M21" i="29"/>
  <c r="M46" i="29"/>
  <c r="N21" i="29"/>
  <c r="N46" i="29"/>
  <c r="O21" i="29"/>
  <c r="O46" i="29"/>
  <c r="P21" i="29"/>
  <c r="P46" i="29"/>
  <c r="Q21" i="29"/>
  <c r="Q46" i="29"/>
  <c r="R21" i="29"/>
  <c r="R46" i="29"/>
  <c r="S21" i="29"/>
  <c r="S46" i="29"/>
  <c r="T21" i="29"/>
  <c r="T46" i="29"/>
  <c r="U21" i="29"/>
  <c r="U46" i="29"/>
  <c r="C22" i="29"/>
  <c r="C47" i="29"/>
  <c r="D22" i="29"/>
  <c r="D47" i="29"/>
  <c r="E22" i="29"/>
  <c r="E47" i="29"/>
  <c r="F22" i="29"/>
  <c r="F47" i="29"/>
  <c r="G22" i="29"/>
  <c r="G47" i="29"/>
  <c r="H22" i="29"/>
  <c r="H47" i="29"/>
  <c r="I22" i="29"/>
  <c r="I47" i="29"/>
  <c r="J22" i="29"/>
  <c r="J47" i="29"/>
  <c r="K22" i="29"/>
  <c r="K47" i="29"/>
  <c r="L22" i="29"/>
  <c r="L47" i="29"/>
  <c r="M22" i="29"/>
  <c r="M47" i="29"/>
  <c r="N22" i="29"/>
  <c r="N47" i="29"/>
  <c r="O22" i="29"/>
  <c r="O47" i="29"/>
  <c r="P22" i="29"/>
  <c r="P47" i="29"/>
  <c r="Q22" i="29"/>
  <c r="Q47" i="29"/>
  <c r="R22" i="29"/>
  <c r="R47" i="29"/>
  <c r="S22" i="29"/>
  <c r="S47" i="29"/>
  <c r="T22" i="29"/>
  <c r="T47" i="29"/>
  <c r="U22" i="29"/>
  <c r="U47" i="29"/>
  <c r="C23" i="29"/>
  <c r="C48" i="29"/>
  <c r="D23" i="29"/>
  <c r="D48" i="29"/>
  <c r="E23" i="29"/>
  <c r="E48" i="29"/>
  <c r="F23" i="29"/>
  <c r="F48" i="29"/>
  <c r="G23" i="29"/>
  <c r="G48" i="29"/>
  <c r="H23" i="29"/>
  <c r="H48" i="29"/>
  <c r="I23" i="29"/>
  <c r="I48" i="29"/>
  <c r="J23" i="29"/>
  <c r="J48" i="29"/>
  <c r="K23" i="29"/>
  <c r="K48" i="29"/>
  <c r="L23" i="29"/>
  <c r="L48" i="29"/>
  <c r="M23" i="29"/>
  <c r="M48" i="29"/>
  <c r="N23" i="29"/>
  <c r="N48" i="29"/>
  <c r="O23" i="29"/>
  <c r="O48" i="29"/>
  <c r="P23" i="29"/>
  <c r="P48" i="29"/>
  <c r="Q23" i="29"/>
  <c r="Q48" i="29"/>
  <c r="R23" i="29"/>
  <c r="R48" i="29"/>
  <c r="S23" i="29"/>
  <c r="S48" i="29"/>
  <c r="T23" i="29"/>
  <c r="T48" i="29"/>
  <c r="U23" i="29"/>
  <c r="U48" i="29"/>
  <c r="C24" i="29"/>
  <c r="C49" i="29"/>
  <c r="D24" i="29"/>
  <c r="D49" i="29"/>
  <c r="E24" i="29"/>
  <c r="E49" i="29"/>
  <c r="F24" i="29"/>
  <c r="F49" i="29"/>
  <c r="G24" i="29"/>
  <c r="G49" i="29"/>
  <c r="H24" i="29"/>
  <c r="H49" i="29"/>
  <c r="I24" i="29"/>
  <c r="I49" i="29"/>
  <c r="J24" i="29"/>
  <c r="J49" i="29"/>
  <c r="K24" i="29"/>
  <c r="K49" i="29"/>
  <c r="L24" i="29"/>
  <c r="L49" i="29"/>
  <c r="M24" i="29"/>
  <c r="M49" i="29"/>
  <c r="N24" i="29"/>
  <c r="N49" i="29"/>
  <c r="O24" i="29"/>
  <c r="O49" i="29"/>
  <c r="P24" i="29"/>
  <c r="P49" i="29"/>
  <c r="Q24" i="29"/>
  <c r="Q49" i="29"/>
  <c r="R24" i="29"/>
  <c r="R49" i="29"/>
  <c r="S24" i="29"/>
  <c r="S49" i="29"/>
  <c r="T24" i="29"/>
  <c r="T49" i="29"/>
  <c r="U24" i="29"/>
  <c r="U49" i="29"/>
  <c r="C25" i="29"/>
  <c r="C50" i="29"/>
  <c r="D25" i="29"/>
  <c r="D50" i="29"/>
  <c r="E25" i="29"/>
  <c r="E50" i="29"/>
  <c r="G25" i="29"/>
  <c r="G50" i="29"/>
  <c r="H25" i="29"/>
  <c r="H50" i="29"/>
  <c r="I25" i="29"/>
  <c r="I50" i="29"/>
  <c r="J25" i="29"/>
  <c r="J50" i="29"/>
  <c r="K25" i="29"/>
  <c r="K50" i="29"/>
  <c r="L25" i="29"/>
  <c r="L50" i="29"/>
  <c r="M25" i="29"/>
  <c r="M50" i="29"/>
  <c r="N25" i="29"/>
  <c r="N50" i="29"/>
  <c r="O25" i="29"/>
  <c r="O50" i="29"/>
  <c r="P25" i="29"/>
  <c r="P50" i="29"/>
  <c r="Q25" i="29"/>
  <c r="Q50" i="29"/>
  <c r="R25" i="29"/>
  <c r="R50" i="29"/>
  <c r="S25" i="29"/>
  <c r="S50" i="29"/>
  <c r="T25" i="29"/>
  <c r="T50" i="29"/>
  <c r="U25" i="29"/>
  <c r="U50" i="29"/>
  <c r="B7" i="29"/>
  <c r="B32" i="29"/>
  <c r="B8" i="29"/>
  <c r="B33" i="29"/>
  <c r="B9" i="29"/>
  <c r="B34" i="29"/>
  <c r="B10" i="29"/>
  <c r="B35" i="29"/>
  <c r="B11" i="29"/>
  <c r="B36" i="29"/>
  <c r="B12" i="29"/>
  <c r="B37" i="29"/>
  <c r="B13" i="29"/>
  <c r="B38" i="29"/>
  <c r="B14" i="29"/>
  <c r="B39" i="29"/>
  <c r="B15" i="29"/>
  <c r="B40" i="29"/>
  <c r="B16" i="29"/>
  <c r="B41" i="29"/>
  <c r="B17" i="29"/>
  <c r="B42" i="29"/>
  <c r="B18" i="29"/>
  <c r="B43" i="29"/>
  <c r="B19" i="29"/>
  <c r="B44" i="29"/>
  <c r="B20" i="29"/>
  <c r="B45" i="29"/>
  <c r="B21" i="29"/>
  <c r="B46" i="29"/>
  <c r="B22" i="29"/>
  <c r="B47" i="29"/>
  <c r="B23" i="29"/>
  <c r="B48" i="29"/>
  <c r="B24" i="29"/>
  <c r="B49" i="29"/>
  <c r="B25" i="29"/>
  <c r="B50" i="29"/>
  <c r="B6" i="29"/>
  <c r="B31" i="29"/>
  <c r="C29" i="29"/>
  <c r="D29" i="29"/>
  <c r="E29" i="29"/>
  <c r="F29" i="29"/>
  <c r="G29" i="29"/>
  <c r="H29" i="29"/>
  <c r="I29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A32" i="29"/>
  <c r="A33" i="29"/>
  <c r="A34" i="29"/>
  <c r="A35" i="29"/>
  <c r="A36" i="29"/>
  <c r="A37" i="29"/>
  <c r="A38" i="29"/>
  <c r="A39" i="29"/>
  <c r="A40" i="29"/>
  <c r="A41" i="29"/>
  <c r="A42" i="29"/>
  <c r="A43" i="29"/>
  <c r="A44" i="29"/>
  <c r="A45" i="29"/>
  <c r="A46" i="29"/>
  <c r="A47" i="29"/>
  <c r="A48" i="29"/>
  <c r="A49" i="29"/>
  <c r="A50" i="29"/>
  <c r="B58" i="29"/>
  <c r="D28" i="33"/>
  <c r="G29" i="33"/>
  <c r="F20" i="33"/>
  <c r="L100" i="29"/>
  <c r="M81" i="29"/>
  <c r="L98" i="29"/>
  <c r="L94" i="29"/>
  <c r="L90" i="29"/>
  <c r="L89" i="29"/>
  <c r="L97" i="29"/>
  <c r="L93" i="29"/>
  <c r="L88" i="29"/>
  <c r="C63" i="29"/>
  <c r="B63" i="29"/>
  <c r="A64" i="29"/>
  <c r="D63" i="29"/>
  <c r="E63" i="29"/>
  <c r="I64" i="29"/>
  <c r="I11" i="32"/>
  <c r="J11" i="32"/>
  <c r="I60" i="29"/>
  <c r="I59" i="29"/>
  <c r="I63" i="29"/>
  <c r="I58" i="29"/>
  <c r="I62" i="29"/>
  <c r="J56" i="29"/>
  <c r="G63" i="29"/>
  <c r="H60" i="29"/>
  <c r="F63" i="29"/>
  <c r="G60" i="29"/>
  <c r="H62" i="29"/>
  <c r="F60" i="29"/>
  <c r="H58" i="29"/>
  <c r="H63" i="29"/>
  <c r="G62" i="29"/>
  <c r="F21" i="33"/>
  <c r="E20" i="33"/>
  <c r="C30" i="33"/>
  <c r="M88" i="29"/>
  <c r="M93" i="29"/>
  <c r="M97" i="29"/>
  <c r="M89" i="29"/>
  <c r="M90" i="29"/>
  <c r="M94" i="29"/>
  <c r="M98" i="29"/>
  <c r="N81" i="29"/>
  <c r="M102" i="29"/>
  <c r="M101" i="29"/>
  <c r="M91" i="29"/>
  <c r="M95" i="29"/>
  <c r="M100" i="29"/>
  <c r="M83" i="29"/>
  <c r="M99" i="29"/>
  <c r="M85" i="29"/>
  <c r="M84" i="29"/>
  <c r="M86" i="29"/>
  <c r="M87" i="29"/>
  <c r="M92" i="29"/>
  <c r="M96" i="29"/>
  <c r="G64" i="29"/>
  <c r="B64" i="29"/>
  <c r="H64" i="29"/>
  <c r="C64" i="29"/>
  <c r="A65" i="29"/>
  <c r="D64" i="29"/>
  <c r="E64" i="29"/>
  <c r="F64" i="29"/>
  <c r="J61" i="29"/>
  <c r="J64" i="29"/>
  <c r="J58" i="29"/>
  <c r="K56" i="29"/>
  <c r="J60" i="29"/>
  <c r="J59" i="29"/>
  <c r="J65" i="29"/>
  <c r="J62" i="29"/>
  <c r="J63" i="29"/>
  <c r="G20" i="33"/>
  <c r="H20" i="33"/>
  <c r="I20" i="33"/>
  <c r="F22" i="33"/>
  <c r="N85" i="29"/>
  <c r="N84" i="29"/>
  <c r="N86" i="29"/>
  <c r="N87" i="29"/>
  <c r="N92" i="29"/>
  <c r="N96" i="29"/>
  <c r="N88" i="29"/>
  <c r="N93" i="29"/>
  <c r="N97" i="29"/>
  <c r="N89" i="29"/>
  <c r="N102" i="29"/>
  <c r="N101" i="29"/>
  <c r="N90" i="29"/>
  <c r="N94" i="29"/>
  <c r="N98" i="29"/>
  <c r="N100" i="29"/>
  <c r="O81" i="29"/>
  <c r="N99" i="29"/>
  <c r="N91" i="29"/>
  <c r="N95" i="29"/>
  <c r="N83" i="29"/>
  <c r="E65" i="29"/>
  <c r="F65" i="29"/>
  <c r="A66" i="29"/>
  <c r="B65" i="29"/>
  <c r="C65" i="29"/>
  <c r="D65" i="29"/>
  <c r="G65" i="29"/>
  <c r="I65" i="29"/>
  <c r="H65" i="29"/>
  <c r="K62" i="29"/>
  <c r="K58" i="29"/>
  <c r="K60" i="29"/>
  <c r="K61" i="29"/>
  <c r="D35" i="32"/>
  <c r="K64" i="29"/>
  <c r="K59" i="29"/>
  <c r="K65" i="29"/>
  <c r="L56" i="29"/>
  <c r="K63" i="29"/>
  <c r="K66" i="29"/>
  <c r="C25" i="33"/>
  <c r="E21" i="33"/>
  <c r="O83" i="29"/>
  <c r="O102" i="29"/>
  <c r="O85" i="29"/>
  <c r="O84" i="29"/>
  <c r="O86" i="29"/>
  <c r="O87" i="29"/>
  <c r="O92" i="29"/>
  <c r="O96" i="29"/>
  <c r="O88" i="29"/>
  <c r="O93" i="29"/>
  <c r="O97" i="29"/>
  <c r="O100" i="29"/>
  <c r="O89" i="29"/>
  <c r="O99" i="29"/>
  <c r="O90" i="29"/>
  <c r="O94" i="29"/>
  <c r="O98" i="29"/>
  <c r="P81" i="29"/>
  <c r="O91" i="29"/>
  <c r="O95" i="29"/>
  <c r="O101" i="29"/>
  <c r="E66" i="29"/>
  <c r="C66" i="29"/>
  <c r="B66" i="29"/>
  <c r="A67" i="29"/>
  <c r="D66" i="29"/>
  <c r="I66" i="29"/>
  <c r="G66" i="29"/>
  <c r="F66" i="29"/>
  <c r="H66" i="29"/>
  <c r="J66" i="29"/>
  <c r="G33" i="32"/>
  <c r="G32" i="32"/>
  <c r="L58" i="29"/>
  <c r="L63" i="29"/>
  <c r="L59" i="29"/>
  <c r="L65" i="29"/>
  <c r="M56" i="29"/>
  <c r="L62" i="29"/>
  <c r="L61" i="29"/>
  <c r="L64" i="29"/>
  <c r="L67" i="29"/>
  <c r="L60" i="29"/>
  <c r="L66" i="29"/>
  <c r="G21" i="33"/>
  <c r="H21" i="33"/>
  <c r="I21" i="33"/>
  <c r="E22" i="33"/>
  <c r="Q81" i="29"/>
  <c r="P91" i="29"/>
  <c r="P95" i="29"/>
  <c r="P83" i="29"/>
  <c r="P102" i="29"/>
  <c r="P101" i="29"/>
  <c r="P85" i="29"/>
  <c r="P84" i="29"/>
  <c r="P86" i="29"/>
  <c r="P87" i="29"/>
  <c r="P92" i="29"/>
  <c r="P96" i="29"/>
  <c r="P100" i="29"/>
  <c r="P99" i="29"/>
  <c r="P88" i="29"/>
  <c r="P93" i="29"/>
  <c r="P97" i="29"/>
  <c r="P89" i="29"/>
  <c r="P90" i="29"/>
  <c r="P94" i="29"/>
  <c r="P98" i="29"/>
  <c r="A68" i="29"/>
  <c r="C67" i="29"/>
  <c r="F67" i="29"/>
  <c r="G67" i="29"/>
  <c r="B67" i="29"/>
  <c r="H67" i="29"/>
  <c r="I67" i="29"/>
  <c r="D67" i="29"/>
  <c r="E67" i="29"/>
  <c r="J67" i="29"/>
  <c r="K67" i="29"/>
  <c r="M60" i="29"/>
  <c r="M66" i="29"/>
  <c r="M68" i="29"/>
  <c r="M62" i="29"/>
  <c r="M63" i="29"/>
  <c r="M59" i="29"/>
  <c r="M65" i="29"/>
  <c r="M58" i="29"/>
  <c r="N56" i="29"/>
  <c r="M61" i="29"/>
  <c r="M64" i="29"/>
  <c r="M67" i="29"/>
  <c r="G22" i="33"/>
  <c r="H22" i="33"/>
  <c r="I22" i="33"/>
  <c r="R81" i="29"/>
  <c r="Q102" i="29"/>
  <c r="Q101" i="29"/>
  <c r="Q91" i="29"/>
  <c r="Q95" i="29"/>
  <c r="Q100" i="29"/>
  <c r="Q83" i="29"/>
  <c r="Q99" i="29"/>
  <c r="Q85" i="29"/>
  <c r="Q84" i="29"/>
  <c r="Q86" i="29"/>
  <c r="Q87" i="29"/>
  <c r="Q92" i="29"/>
  <c r="Q96" i="29"/>
  <c r="Q88" i="29"/>
  <c r="Q93" i="29"/>
  <c r="Q97" i="29"/>
  <c r="Q89" i="29"/>
  <c r="Q90" i="29"/>
  <c r="Q94" i="29"/>
  <c r="Q98" i="29"/>
  <c r="C68" i="29"/>
  <c r="A69" i="29"/>
  <c r="D68" i="29"/>
  <c r="B68" i="29"/>
  <c r="F68" i="29"/>
  <c r="I10" i="32"/>
  <c r="J10" i="32"/>
  <c r="E68" i="29"/>
  <c r="G68" i="29"/>
  <c r="H68" i="29"/>
  <c r="I68" i="29"/>
  <c r="J68" i="29"/>
  <c r="K68" i="29"/>
  <c r="L68" i="29"/>
  <c r="N69" i="29"/>
  <c r="N58" i="29"/>
  <c r="N64" i="29"/>
  <c r="N59" i="29"/>
  <c r="N60" i="29"/>
  <c r="N66" i="29"/>
  <c r="O56" i="29"/>
  <c r="N63" i="29"/>
  <c r="N61" i="29"/>
  <c r="N67" i="29"/>
  <c r="N62" i="29"/>
  <c r="N65" i="29"/>
  <c r="N68" i="29"/>
  <c r="R102" i="29"/>
  <c r="R101" i="29"/>
  <c r="R90" i="29"/>
  <c r="R94" i="29"/>
  <c r="R98" i="29"/>
  <c r="R100" i="29"/>
  <c r="S81" i="29"/>
  <c r="R99" i="29"/>
  <c r="R91" i="29"/>
  <c r="R95" i="29"/>
  <c r="R83" i="29"/>
  <c r="R85" i="29"/>
  <c r="R84" i="29"/>
  <c r="R86" i="29"/>
  <c r="R87" i="29"/>
  <c r="R92" i="29"/>
  <c r="R96" i="29"/>
  <c r="R88" i="29"/>
  <c r="R93" i="29"/>
  <c r="R97" i="29"/>
  <c r="R89" i="29"/>
  <c r="C69" i="29"/>
  <c r="D69" i="29"/>
  <c r="A70" i="29"/>
  <c r="E69" i="29"/>
  <c r="B69" i="29"/>
  <c r="I69" i="29"/>
  <c r="F69" i="29"/>
  <c r="G69" i="29"/>
  <c r="H69" i="29"/>
  <c r="J69" i="29"/>
  <c r="K69" i="29"/>
  <c r="L69" i="29"/>
  <c r="M69" i="29"/>
  <c r="O62" i="29"/>
  <c r="O58" i="29"/>
  <c r="O69" i="29"/>
  <c r="O61" i="29"/>
  <c r="O64" i="29"/>
  <c r="O60" i="29"/>
  <c r="O66" i="29"/>
  <c r="O63" i="29"/>
  <c r="O70" i="29"/>
  <c r="O67" i="29"/>
  <c r="O68" i="29"/>
  <c r="O59" i="29"/>
  <c r="O65" i="29"/>
  <c r="P56" i="29"/>
  <c r="S100" i="29"/>
  <c r="S89" i="29"/>
  <c r="S99" i="29"/>
  <c r="S90" i="29"/>
  <c r="S94" i="29"/>
  <c r="S98" i="29"/>
  <c r="T81" i="29"/>
  <c r="S91" i="29"/>
  <c r="S95" i="29"/>
  <c r="S83" i="29"/>
  <c r="S85" i="29"/>
  <c r="S84" i="29"/>
  <c r="S86" i="29"/>
  <c r="S87" i="29"/>
  <c r="S92" i="29"/>
  <c r="S96" i="29"/>
  <c r="S102" i="29"/>
  <c r="S101" i="29"/>
  <c r="S88" i="29"/>
  <c r="S93" i="29"/>
  <c r="S97" i="29"/>
  <c r="E70" i="29"/>
  <c r="I70" i="29"/>
  <c r="C70" i="29"/>
  <c r="D70" i="29"/>
  <c r="B70" i="29"/>
  <c r="A71" i="29"/>
  <c r="G70" i="29"/>
  <c r="F70" i="29"/>
  <c r="H70" i="29"/>
  <c r="J70" i="29"/>
  <c r="K70" i="29"/>
  <c r="L70" i="29"/>
  <c r="M70" i="29"/>
  <c r="N70" i="29"/>
  <c r="P58" i="29"/>
  <c r="P59" i="29"/>
  <c r="P65" i="29"/>
  <c r="P68" i="29"/>
  <c r="P63" i="29"/>
  <c r="P61" i="29"/>
  <c r="Q56" i="29"/>
  <c r="P62" i="29"/>
  <c r="P70" i="29"/>
  <c r="P69" i="29"/>
  <c r="P60" i="29"/>
  <c r="P66" i="29"/>
  <c r="P67" i="29"/>
  <c r="P64" i="29"/>
  <c r="T99" i="29"/>
  <c r="T88" i="29"/>
  <c r="T93" i="29"/>
  <c r="T97" i="29"/>
  <c r="T89" i="29"/>
  <c r="T90" i="29"/>
  <c r="T94" i="29"/>
  <c r="T98" i="29"/>
  <c r="U81" i="29"/>
  <c r="T91" i="29"/>
  <c r="T95" i="29"/>
  <c r="T83" i="29"/>
  <c r="T102" i="29"/>
  <c r="T101" i="29"/>
  <c r="T85" i="29"/>
  <c r="T84" i="29"/>
  <c r="T86" i="29"/>
  <c r="T87" i="29"/>
  <c r="T92" i="29"/>
  <c r="T96" i="29"/>
  <c r="T100" i="29"/>
  <c r="D71" i="29"/>
  <c r="I9" i="32"/>
  <c r="J9" i="32"/>
  <c r="B71" i="29"/>
  <c r="E71" i="29"/>
  <c r="G71" i="29"/>
  <c r="H71" i="29"/>
  <c r="I71" i="29"/>
  <c r="A72" i="29"/>
  <c r="C71" i="29"/>
  <c r="F71" i="29"/>
  <c r="J71" i="29"/>
  <c r="K71" i="29"/>
  <c r="L71" i="29"/>
  <c r="M71" i="29"/>
  <c r="N71" i="29"/>
  <c r="O71" i="29"/>
  <c r="P71" i="29"/>
  <c r="Q60" i="29"/>
  <c r="Q59" i="29"/>
  <c r="Q65" i="29"/>
  <c r="Q68" i="29"/>
  <c r="Q63" i="29"/>
  <c r="Q58" i="29"/>
  <c r="Q62" i="29"/>
  <c r="R56" i="29"/>
  <c r="Q69" i="29"/>
  <c r="Q66" i="29"/>
  <c r="Q64" i="29"/>
  <c r="Q70" i="29"/>
  <c r="Q71" i="29"/>
  <c r="Q67" i="29"/>
  <c r="Q61" i="29"/>
  <c r="U88" i="29"/>
  <c r="U93" i="29"/>
  <c r="U97" i="29"/>
  <c r="U89" i="29"/>
  <c r="U90" i="29"/>
  <c r="U94" i="29"/>
  <c r="U98" i="29"/>
  <c r="U102" i="29"/>
  <c r="U101" i="29"/>
  <c r="U91" i="29"/>
  <c r="U95" i="29"/>
  <c r="U100" i="29"/>
  <c r="U83" i="29"/>
  <c r="U99" i="29"/>
  <c r="U85" i="29"/>
  <c r="U84" i="29"/>
  <c r="U86" i="29"/>
  <c r="U87" i="29"/>
  <c r="U92" i="29"/>
  <c r="U96" i="29"/>
  <c r="C72" i="29"/>
  <c r="B72" i="29"/>
  <c r="D72" i="29"/>
  <c r="E72" i="29"/>
  <c r="A73" i="29"/>
  <c r="I72" i="29"/>
  <c r="G72" i="29"/>
  <c r="H72" i="29"/>
  <c r="F72" i="29"/>
  <c r="J72" i="29"/>
  <c r="K72" i="29"/>
  <c r="L72" i="29"/>
  <c r="M72" i="29"/>
  <c r="N72" i="29"/>
  <c r="O72" i="29"/>
  <c r="P72" i="29"/>
  <c r="Q72" i="29"/>
  <c r="R61" i="29"/>
  <c r="R64" i="29"/>
  <c r="R67" i="29"/>
  <c r="R71" i="29"/>
  <c r="R73" i="29"/>
  <c r="R58" i="29"/>
  <c r="R72" i="29"/>
  <c r="R66" i="29"/>
  <c r="S56" i="29"/>
  <c r="R60" i="29"/>
  <c r="R59" i="29"/>
  <c r="R65" i="29"/>
  <c r="R68" i="29"/>
  <c r="R62" i="29"/>
  <c r="R69" i="29"/>
  <c r="R63" i="29"/>
  <c r="R70" i="29"/>
  <c r="G73" i="29"/>
  <c r="H73" i="29"/>
  <c r="C73" i="29"/>
  <c r="D73" i="29"/>
  <c r="E73" i="29"/>
  <c r="F73" i="29"/>
  <c r="B73" i="29"/>
  <c r="I73" i="29"/>
  <c r="A74" i="29"/>
  <c r="J73" i="29"/>
  <c r="K73" i="29"/>
  <c r="L73" i="29"/>
  <c r="M73" i="29"/>
  <c r="N73" i="29"/>
  <c r="O73" i="29"/>
  <c r="P73" i="29"/>
  <c r="Q73" i="29"/>
  <c r="S70" i="29"/>
  <c r="S62" i="29"/>
  <c r="S72" i="29"/>
  <c r="S58" i="29"/>
  <c r="S60" i="29"/>
  <c r="S61" i="29"/>
  <c r="S64" i="29"/>
  <c r="S67" i="29"/>
  <c r="S71" i="29"/>
  <c r="S73" i="29"/>
  <c r="S69" i="29"/>
  <c r="S74" i="29"/>
  <c r="S59" i="29"/>
  <c r="S65" i="29"/>
  <c r="S68" i="29"/>
  <c r="T56" i="29"/>
  <c r="S63" i="29"/>
  <c r="S66" i="29"/>
  <c r="C74" i="29"/>
  <c r="D74" i="29"/>
  <c r="E74" i="29"/>
  <c r="B74" i="29"/>
  <c r="A75" i="29"/>
  <c r="G74" i="29"/>
  <c r="H74" i="29"/>
  <c r="I74" i="29"/>
  <c r="F74" i="29"/>
  <c r="J74" i="29"/>
  <c r="K74" i="29"/>
  <c r="L74" i="29"/>
  <c r="M74" i="29"/>
  <c r="N74" i="29"/>
  <c r="O74" i="29"/>
  <c r="P74" i="29"/>
  <c r="Q74" i="29"/>
  <c r="R74" i="29"/>
  <c r="T58" i="29"/>
  <c r="T63" i="29"/>
  <c r="T59" i="29"/>
  <c r="T65" i="29"/>
  <c r="U56" i="29"/>
  <c r="T70" i="29"/>
  <c r="T62" i="29"/>
  <c r="T61" i="29"/>
  <c r="T64" i="29"/>
  <c r="T67" i="29"/>
  <c r="T71" i="29"/>
  <c r="T73" i="29"/>
  <c r="T75" i="29"/>
  <c r="T68" i="29"/>
  <c r="T66" i="29"/>
  <c r="T72" i="29"/>
  <c r="T69" i="29"/>
  <c r="T74" i="29"/>
  <c r="T60" i="29"/>
  <c r="C75" i="29"/>
  <c r="D75" i="29"/>
  <c r="G75" i="29"/>
  <c r="H75" i="29"/>
  <c r="B75" i="29"/>
  <c r="I75" i="29"/>
  <c r="A76" i="29"/>
  <c r="E75" i="29"/>
  <c r="F75" i="29"/>
  <c r="J75" i="29"/>
  <c r="K75" i="29"/>
  <c r="L75" i="29"/>
  <c r="M75" i="29"/>
  <c r="N75" i="29"/>
  <c r="O75" i="29"/>
  <c r="P75" i="29"/>
  <c r="Q75" i="29"/>
  <c r="R75" i="29"/>
  <c r="S75" i="29"/>
  <c r="U60" i="29"/>
  <c r="U66" i="29"/>
  <c r="U63" i="29"/>
  <c r="U59" i="29"/>
  <c r="U65" i="29"/>
  <c r="U68" i="29"/>
  <c r="U58" i="29"/>
  <c r="U70" i="29"/>
  <c r="U61" i="29"/>
  <c r="U64" i="29"/>
  <c r="U67" i="29"/>
  <c r="U71" i="29"/>
  <c r="U73" i="29"/>
  <c r="U75" i="29"/>
  <c r="U72" i="29"/>
  <c r="U62" i="29"/>
  <c r="U69" i="29"/>
  <c r="U74" i="29"/>
  <c r="C76" i="29"/>
  <c r="D76" i="29"/>
  <c r="B76" i="29"/>
  <c r="E76" i="29"/>
  <c r="A77" i="29"/>
  <c r="H76" i="29"/>
  <c r="F76" i="29"/>
  <c r="G76" i="29"/>
  <c r="I76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G77" i="29"/>
  <c r="H77" i="29"/>
  <c r="C77" i="29"/>
  <c r="D77" i="29"/>
  <c r="E77" i="29"/>
  <c r="F77" i="29"/>
  <c r="I77" i="29"/>
  <c r="B77" i="29"/>
  <c r="J77" i="29"/>
  <c r="K77" i="29"/>
  <c r="L77" i="29"/>
  <c r="M77" i="29"/>
  <c r="N77" i="29"/>
  <c r="O77" i="29"/>
  <c r="P77" i="29"/>
  <c r="Q77" i="29"/>
  <c r="R77" i="29"/>
  <c r="S77" i="29"/>
  <c r="T77" i="29"/>
  <c r="U77" i="29"/>
</calcChain>
</file>

<file path=xl/sharedStrings.xml><?xml version="1.0" encoding="utf-8"?>
<sst xmlns="http://schemas.openxmlformats.org/spreadsheetml/2006/main" count="195" uniqueCount="148">
  <si>
    <t>Εκτοκιστικες Περίοδοι</t>
  </si>
  <si>
    <t xml:space="preserve">18.000 x </t>
  </si>
  <si>
    <t>50.000 x</t>
  </si>
  <si>
    <t xml:space="preserve">900 x </t>
  </si>
  <si>
    <t>850 x</t>
  </si>
  <si>
    <t xml:space="preserve">420 x </t>
  </si>
  <si>
    <t>710 x</t>
  </si>
  <si>
    <t>table 1.</t>
  </si>
  <si>
    <t>table 2.</t>
  </si>
  <si>
    <t>table 3</t>
  </si>
  <si>
    <t>table 4.</t>
  </si>
  <si>
    <t>CS 1.2</t>
  </si>
  <si>
    <t>CS 1.1</t>
  </si>
  <si>
    <t>18.000 x CF (5%,10) =</t>
  </si>
  <si>
    <t>CS 1.3</t>
  </si>
  <si>
    <t>CS 1.4</t>
  </si>
  <si>
    <r>
      <t>18.000 x (1+10%)</t>
    </r>
    <r>
      <rPr>
        <vertAlign val="superscript"/>
        <sz val="11"/>
        <rFont val="Calibri (Body)"/>
      </rPr>
      <t>5</t>
    </r>
    <r>
      <rPr>
        <sz val="11"/>
        <rFont val="Calibri"/>
        <family val="2"/>
        <scheme val="minor"/>
      </rPr>
      <t xml:space="preserve"> = </t>
    </r>
  </si>
  <si>
    <t>18.000 x CF (8%,8) =</t>
  </si>
  <si>
    <r>
      <t>18.000 x (1+8%)</t>
    </r>
    <r>
      <rPr>
        <vertAlign val="superscript"/>
        <sz val="11"/>
        <rFont val="Calibri (Body)"/>
      </rPr>
      <t>8</t>
    </r>
    <r>
      <rPr>
        <sz val="11"/>
        <rFont val="Calibri"/>
        <family val="2"/>
        <scheme val="minor"/>
      </rPr>
      <t xml:space="preserve"> = </t>
    </r>
  </si>
  <si>
    <r>
      <t>18.000 x (1+6%)</t>
    </r>
    <r>
      <rPr>
        <vertAlign val="superscript"/>
        <sz val="11"/>
        <rFont val="Calibri (Body)"/>
      </rPr>
      <t>3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= </t>
    </r>
  </si>
  <si>
    <t>18.000 x CF (6%,3) =</t>
  </si>
  <si>
    <t>18.000 x CF (10%,5) =</t>
  </si>
  <si>
    <r>
      <t>18.000 x (1+4%)</t>
    </r>
    <r>
      <rPr>
        <vertAlign val="super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 xml:space="preserve"> = </t>
    </r>
  </si>
  <si>
    <r>
      <t>18.000 x (1+5%)</t>
    </r>
    <r>
      <rPr>
        <vertAlign val="superscript"/>
        <sz val="11"/>
        <rFont val="Calibri (Body)"/>
      </rPr>
      <t>10</t>
    </r>
    <r>
      <rPr>
        <sz val="11"/>
        <rFont val="Calibri"/>
        <family val="2"/>
        <scheme val="minor"/>
      </rPr>
      <t xml:space="preserve"> = </t>
    </r>
  </si>
  <si>
    <r>
      <t>18.000 x (1+3%)</t>
    </r>
    <r>
      <rPr>
        <vertAlign val="superscript"/>
        <sz val="11"/>
        <rFont val="Calibri (Body)"/>
      </rPr>
      <t>6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= </t>
    </r>
  </si>
  <si>
    <t>18.000 x CF (3%,6) =</t>
  </si>
  <si>
    <t>18.000 x CF (4%,16) =</t>
  </si>
  <si>
    <r>
      <t>50.000 / (1+10%)</t>
    </r>
    <r>
      <rPr>
        <vertAlign val="superscript"/>
        <sz val="11"/>
        <rFont val="Calibri (Body)"/>
      </rPr>
      <t>9</t>
    </r>
    <r>
      <rPr>
        <sz val="11"/>
        <rFont val="Calibri"/>
        <family val="2"/>
        <scheme val="minor"/>
      </rPr>
      <t xml:space="preserve"> = </t>
    </r>
  </si>
  <si>
    <r>
      <t>50.000 / (1+8%)</t>
    </r>
    <r>
      <rPr>
        <vertAlign val="superscript"/>
        <sz val="11"/>
        <rFont val="Calibri (Body)"/>
      </rPr>
      <t>7</t>
    </r>
    <r>
      <rPr>
        <sz val="11"/>
        <rFont val="Calibri"/>
        <family val="2"/>
        <scheme val="minor"/>
      </rPr>
      <t xml:space="preserve"> = </t>
    </r>
  </si>
  <si>
    <r>
      <t>50.000 / (1+6%)</t>
    </r>
    <r>
      <rPr>
        <vertAlign val="superscript"/>
        <sz val="11"/>
        <rFont val="Calibri (Body)"/>
      </rPr>
      <t>5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= </t>
    </r>
  </si>
  <si>
    <t>50.000xDF(10%,9) =</t>
  </si>
  <si>
    <t>50.000xDF(8%,7) =</t>
  </si>
  <si>
    <t>50.000xDF (6%,5) =</t>
  </si>
  <si>
    <r>
      <t>50.000 / (1+5%)</t>
    </r>
    <r>
      <rPr>
        <vertAlign val="superscript"/>
        <sz val="11"/>
        <rFont val="Calibri (Body)"/>
      </rPr>
      <t>18</t>
    </r>
    <r>
      <rPr>
        <sz val="11"/>
        <rFont val="Calibri"/>
        <family val="2"/>
        <scheme val="minor"/>
      </rPr>
      <t xml:space="preserve"> = </t>
    </r>
  </si>
  <si>
    <r>
      <t>50.000 / (1+4%)</t>
    </r>
    <r>
      <rPr>
        <vertAlign val="superscript"/>
        <sz val="11"/>
        <rFont val="Calibri"/>
        <family val="2"/>
        <scheme val="minor"/>
      </rPr>
      <t xml:space="preserve">14 </t>
    </r>
    <r>
      <rPr>
        <sz val="11"/>
        <rFont val="Calibri"/>
        <family val="2"/>
        <scheme val="minor"/>
      </rPr>
      <t xml:space="preserve">= </t>
    </r>
  </si>
  <si>
    <r>
      <t>50.000 / (1+3%)</t>
    </r>
    <r>
      <rPr>
        <vertAlign val="superscript"/>
        <sz val="11"/>
        <rFont val="Calibri (Body)"/>
      </rPr>
      <t>10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= </t>
    </r>
  </si>
  <si>
    <t>50.000xDF(5%,18) =</t>
  </si>
  <si>
    <t>50.000xDF(4%,14) =</t>
  </si>
  <si>
    <t>50.000xDF (3%,10) =</t>
  </si>
  <si>
    <t>CS 2.1</t>
  </si>
  <si>
    <r>
      <t>900 x [(1+3%)</t>
    </r>
    <r>
      <rPr>
        <vertAlign val="super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 xml:space="preserve"> -1] / 3%=</t>
    </r>
  </si>
  <si>
    <r>
      <t>900 x [(1+5%)</t>
    </r>
    <r>
      <rPr>
        <vertAlign val="super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 xml:space="preserve"> -1] / 5%=</t>
    </r>
  </si>
  <si>
    <r>
      <t>900 x [(1+8%)</t>
    </r>
    <r>
      <rPr>
        <vertAlign val="super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 xml:space="preserve"> -1] / 8%=</t>
    </r>
  </si>
  <si>
    <r>
      <t>850 x [1-1/(1+1%)</t>
    </r>
    <r>
      <rPr>
        <vertAlign val="super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] / 1% =</t>
    </r>
  </si>
  <si>
    <r>
      <t>420 x [1-1/(1+2%)</t>
    </r>
    <r>
      <rPr>
        <vertAlign val="superscript"/>
        <sz val="11"/>
        <rFont val="Calibri"/>
        <family val="2"/>
        <scheme val="minor"/>
      </rPr>
      <t>19</t>
    </r>
    <r>
      <rPr>
        <sz val="11"/>
        <rFont val="Calibri"/>
        <family val="2"/>
        <scheme val="minor"/>
      </rPr>
      <t>] / 2% =</t>
    </r>
  </si>
  <si>
    <r>
      <t>710 x [1-1/(1+3%)</t>
    </r>
    <r>
      <rPr>
        <vertAlign val="super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] / 3% =</t>
    </r>
  </si>
  <si>
    <t>CS 2.2</t>
  </si>
  <si>
    <t xml:space="preserve"> B.1</t>
  </si>
  <si>
    <t>Z</t>
  </si>
  <si>
    <t xml:space="preserve">Z = €12.000 / </t>
  </si>
  <si>
    <t xml:space="preserve">Z = </t>
  </si>
  <si>
    <t>PE A.1</t>
  </si>
  <si>
    <t>PE A.2</t>
  </si>
  <si>
    <t>EXCEL FORMULA</t>
  </si>
  <si>
    <t xml:space="preserve">παρούσα αξία </t>
  </si>
  <si>
    <t>αρθμ. Εκτοκισμών / έτος</t>
  </si>
  <si>
    <t>Λύση</t>
  </si>
  <si>
    <t xml:space="preserve">Ετήσιο επιτόκιο </t>
  </si>
  <si>
    <t>έτη έως Λήξη</t>
  </si>
  <si>
    <t>αρθμ. Εκτοκισμών</t>
  </si>
  <si>
    <t>Υπολογισμός Μ.Α.</t>
  </si>
  <si>
    <t>Απαντήστε στο ίδιο ερώτημα αλλάζοντας την περίοδο εκτοκισμού σε 6μηνιαία</t>
  </si>
  <si>
    <t xml:space="preserve">Μέλουσα Αξία </t>
  </si>
  <si>
    <t>Υπολογισμός Π.Α.</t>
  </si>
  <si>
    <t xml:space="preserve">Απαντήστε στο ίδιο ερώτημα C.S.1.3. αλλάζοντας την περίοδο εκτοκισμού σε 6μηνιαία								
								</t>
  </si>
  <si>
    <t>ετήσιο επιτόκιο</t>
  </si>
  <si>
    <t xml:space="preserve">Λύση </t>
  </si>
  <si>
    <t xml:space="preserve">PRACTICE EXERCISES A. </t>
  </si>
  <si>
    <t xml:space="preserve">CASE STUDIES No. 1.Μέλουσα και Παρούσα Αξία </t>
  </si>
  <si>
    <t>Ένα χρηματοοικονομικό προιόν προσφέρει μία εγγυημένη ατήσια απόδοση 4%. Αν επενδύσετε €14.500 σήμερα, τι ποσό θα λάβετε 7 χρόνια μετά αν ανατοκισμός είναι εξαμηνιαίος ?</t>
  </si>
  <si>
    <t>CASE STUDIES No. 2. Παρούσα και Μέλουσα σξία Ράντας</t>
  </si>
  <si>
    <t xml:space="preserve">PRACTICE EXERCISES B. </t>
  </si>
  <si>
    <t xml:space="preserve">σταθερός όρος ράντας </t>
  </si>
  <si>
    <t>αρθμ. Καταβολών στο τέλος κάθε έτους</t>
  </si>
  <si>
    <t xml:space="preserve">Μέλουσα Αξία Ράντας </t>
  </si>
  <si>
    <t>αρθμ. Εκτοκισμών στο έτος</t>
  </si>
  <si>
    <t>Δόση Δανείου στο τέλος κάθε εξαμήνου</t>
  </si>
  <si>
    <t>επιτοκιο εκτικιστικών περιόδων</t>
  </si>
  <si>
    <t>αρθμ. Δόσεων που απομένουν έως πλήρη εξόφληση δανείου</t>
  </si>
  <si>
    <t>Μέλουσα Αξία Ράντας (Μ.Α.Ρ.)</t>
  </si>
  <si>
    <t>Παρούσα Αξία Ράντας (Π.Α.Ρ.)</t>
  </si>
  <si>
    <t>6μηνιαίο επιτόκιο</t>
  </si>
  <si>
    <t xml:space="preserve">ετήσιες πληρωμές </t>
  </si>
  <si>
    <t xml:space="preserve">ετή έως τη λήξη </t>
  </si>
  <si>
    <t>αρθμ. Πληρωμών έως τη λήξη</t>
  </si>
  <si>
    <t>Z x ΣΜΑΡ (4%, 10) = €12.000</t>
  </si>
  <si>
    <t xml:space="preserve">Z = €12.000 / ΣΜΑΡ (4%,10) </t>
  </si>
  <si>
    <t>Συντελεστής Μέλουσας Αξίας Ράντας- ΣΜΑΡ</t>
  </si>
  <si>
    <t>900 x ΣΜΑΡ (3%,14) =</t>
  </si>
  <si>
    <t>900 x ΣΜΑΡ (5%,11) =</t>
  </si>
  <si>
    <t>900 x ΣΜΑΡ (8%,7) =</t>
  </si>
  <si>
    <t>850 x ΣΠΑΡ(1%,14) =</t>
  </si>
  <si>
    <t>420 x ΣΠΑΡ(2%,19) =</t>
  </si>
  <si>
    <t>710 x ΣΠΑΡ (3%,17) =</t>
  </si>
  <si>
    <t xml:space="preserve">Εχετε κάνει ένα συνταξιοδοτικό πρόγραμμα με στόχο να λάβετε €65.000 σε 10 έτη από σήμερα. Πόσα λεφτά θα πρέπει να καταθέτετε στο τέλος κάθε έτους (ξεκινώντας από το επόμενο έτος) αν το ετήσιο επιτόκιο είναι  7% </t>
  </si>
  <si>
    <t>Υπολογίσετε τη μέλουσα αξία συνεχόμενων καταθέσεων €900 στο τέλος κάθε έτους, σε ένα αποταμιευτικό λογαριασμό.</t>
  </si>
  <si>
    <t>Στο τέλος κάθε εξαμήνου πληρώνετε 3 διαφορετικές δόσεις για 3 διαφορετικά καταναλωτικά δάνεια που έχετε λάβει με διαφορετικούς όρους . Τι ποσό θα πληρώσετε σήμερα αν θέλετε να ξεπληρώσετε κάθε δάνειο με εξαμηνιαίο εκτοκισμό ?</t>
  </si>
  <si>
    <t>Ποιο είναι το ποσό που θα πρέπει να καταθέτετε στο τέλος κάθε εξαμήνου σε ένα καταθετικό λογαριασμό, με 6μηνιαίο εκτοκισμό προκειμένου να συγκεντρώσετε   €12.000 στο τέλος της 5ετίας από σήμερα ?</t>
  </si>
  <si>
    <t xml:space="preserve">Σε 5 χρόνια από σήμερα θα λάβετε ένα bonus σύνταξης €35.000 από την εταιρεία που δουλεύετε τα τελευταία 22 χρόνια. Βρείτε το ποσό που θα λάβετε σήμερα αν είχατε ανάγκη να σπάσετε το συμβόλαιο και η εταιρεία το προεξοφλεί με ετήσιο εκτοκισμό 6% το έτος. </t>
  </si>
  <si>
    <t xml:space="preserve">Υπολογίστε τη Μέλλουσα Αξία (ΜΑ) μίας καταθέσης σε καταθετικό λογαριασμό αν το ποσό τοκίζεται στο τέλος κάθε έτους </t>
  </si>
  <si>
    <t>Στο τέλος του έτους 20xx ενός ασφαλιστικού προγράμματος (που ξεκίνησε πριν από χρόνια μέσα από μία αρχική πληρωμή) θα λάβετε €50.000. Πόσα θα λεφτά θα λάβετε σήμερα αν αποφασίσετε να σπάσετε το συμβόλαιο του ασφαλιστικού προγράμματος?</t>
  </si>
  <si>
    <t>Επιτόκια εκτοκιστικών περιόδων</t>
  </si>
  <si>
    <t>Εκτοκιστικές περίοδοι</t>
  </si>
  <si>
    <t>Συντελεστής Ανατοκισμού (ΣΑ) για την εύρεση της Μέλλουσας Αξίας 1EUR σήμερα, μετά από n εκτοκιστικές περιόδους και επιτόκια εκτ. Περιόδων  (1+i)n</t>
  </si>
  <si>
    <t>Συντελεστής Προεξόφλησης (ΣΠ) για την εύρεση της Παρούσας Αξίας 1EUR στο μέλλον, μετά από n εκτοκιστικές περιόδους και επιτόκια εκτ. Περιόδων 																			 1 / (1+i)n</t>
  </si>
  <si>
    <r>
      <t>Συντελεστής Μέλλουσας Αξίας Ράντας (ΣΜΑΡ) για την κατάθεση 1EUR στο τέλος κάθε εκτοκιστικής περιόδου μετά από n εκτοκιστικές περιόδους και επιτόκια εκτ. Περιόδων   [(1+i)</t>
    </r>
    <r>
      <rPr>
        <b/>
        <vertAlign val="superscript"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 xml:space="preserve"> -1] / i</t>
    </r>
  </si>
  <si>
    <r>
      <t>Συντελεστής Παρούσας Αξίας Ράντας (ΣΜΑΡ) για την κατάθεση 1EUR στο τέλος κάθε εκτοκιστικής περιόδου μετά από n  διαφορετικές εκτοκιστικές περιόδους και επιτόκια εκτ. Περιόδων  - [1-1/(1+i)</t>
    </r>
    <r>
      <rPr>
        <vertAlign val="superscript"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] / i</t>
    </r>
  </si>
  <si>
    <t xml:space="preserve">CASE STUDIES No. 3. Πίνακες Ανάλυσης Τραπεζικών Δανείων </t>
  </si>
  <si>
    <t>PRACTICE EXERCISES C.</t>
  </si>
  <si>
    <t>CS 3.1</t>
  </si>
  <si>
    <t xml:space="preserve">Η απόκτηση σύγχρονου μηχανολογικού εξοπλισμού για την εταιρεία σας χρηματοδοτείται εξόλοκλήρου από Τραπεζικό Δάνειο ύψους  €35.000 επιτοκίου 6%, διάρκειας 4 ετών και αποπληρωμή μέσω σταθερών δόσεων στο τέλος κάθε εξαμήνου. Σχεδιάσετε τον Πίνακα Αποπληρωμής Δανείου αν η εκτοκιστική περίοδος είναι εξαμηνιαία. </t>
  </si>
  <si>
    <t>C.1</t>
  </si>
  <si>
    <t>Σχεδιάσετε τον Πίνακα Αποπληρωμής ενός Δανειου Σταθερής δόσης με τα εξής στοιχεία :</t>
  </si>
  <si>
    <t>Ποσό Δανείου</t>
  </si>
  <si>
    <t>Ετήσιο Επιτόκιο</t>
  </si>
  <si>
    <t>Διάρκεια Δανείου σε έτη</t>
  </si>
  <si>
    <t>Ο Υπολογισμός της Σταθερής Δόσης ενός Δάνειου  είναι ο σταθερός όρος μίας ράντας:</t>
  </si>
  <si>
    <t xml:space="preserve">Περίοδος καταβολής Δόσεων </t>
  </si>
  <si>
    <t>εξάμηνο</t>
  </si>
  <si>
    <t>ΑΡΧΙΚΟ ΠΟΣΟ ΔΑΝΕΙΟΥ  = ΣΤΑΘΕΡΗ ΔΟΣΗ ΔΑΝΕΙΟΥ x ΣΠΑΡ (αρθμ. δόσεων, επιτόκιο περιόδου)</t>
  </si>
  <si>
    <t xml:space="preserve">Εκτοκιστική Περίοδος </t>
  </si>
  <si>
    <t>ΣΤΑΘΕΡΗ ΔΟΣΗ = ΤΟΚΟΧΡΕΩΛΥΤΙΚΗ ΔΟΣΗ = Τόκοι + Αποπληρωμή Δανείου (Χρεωλύσια)</t>
  </si>
  <si>
    <t xml:space="preserve">Περίοδο Χάριτος καταβολής δόσεων </t>
  </si>
  <si>
    <t>τα 2 πρωτα εξάμηνα</t>
  </si>
  <si>
    <t>Ετήσιο επιτόκιο</t>
  </si>
  <si>
    <t>Επιτόκιο εκτοκιστικής περιόδου</t>
  </si>
  <si>
    <t xml:space="preserve">Περιόδοι </t>
  </si>
  <si>
    <t>A. Υπόλοιπο Αρχικού Δανείου στην αρχή της περιόδου</t>
  </si>
  <si>
    <t>B. Σταθερή Δόση</t>
  </si>
  <si>
    <t>C. Τόκοι Περιόδου</t>
  </si>
  <si>
    <t>D. Χρεωλύσιο</t>
  </si>
  <si>
    <t>E. Υπόλοιπο Αρχικού Δανείου τέλος της περιόδου</t>
  </si>
  <si>
    <t>Αρθμ. Δόσεων</t>
  </si>
  <si>
    <t>ΣΠΑΡ (8, 3%)- Πίνακας 4. TVF</t>
  </si>
  <si>
    <t>(B=Loan/ΣΠΑΡ)</t>
  </si>
  <si>
    <t>(C = A x επιτόκιο)</t>
  </si>
  <si>
    <t xml:space="preserve"> (D = B - C) </t>
  </si>
  <si>
    <t>(E = A - D)</t>
  </si>
  <si>
    <t xml:space="preserve">Τοκοχρεωλυτική Δόση </t>
  </si>
  <si>
    <t>Ανάλυση …</t>
  </si>
  <si>
    <t xml:space="preserve">a) Υπολογίσετε το ποσό που θα πληρώσετε στο τελος του 3ου έτους, σε περίπτωση πρόωρης εξόφλησης του Δανείου </t>
  </si>
  <si>
    <t xml:space="preserve">τέλος 3ου έτους είναι τέλος 6ης περιόδου (εξαμήνου)--&gt; </t>
  </si>
  <si>
    <t xml:space="preserve">b) Υπολογίσετε το ποσό που θα πληρώσετε στο τελος του 27ου  μήνα, σε περίπτωση πρόωρης εξόφλησης του Δανείου </t>
  </si>
  <si>
    <t xml:space="preserve">τέλος 24ου μήνα (τελευταία πληρωμή πριν τον 27ο μήνα) το χρέος είναι--&gt;  </t>
  </si>
  <si>
    <t>Από τον 24ο έως και τον 27ο μήνα θα πρεπει να πληρωθούν και οι δεδουλευμένοι τόκοι για 3 μήνες 18.533x3% x 3/6 --&gt;</t>
  </si>
  <si>
    <t>Το συνολικό ποσό που θα πρέπει να καταβληθεί σε περίπτωση πρόωρης εξόφλησης =</t>
  </si>
  <si>
    <t xml:space="preserve">ΝΑ ΓΙΝΕΙ Η ΙΔΙΑ ΑΝΑΛΥΣΗ ΓΙΑ ΔΑΝΕΙΟ ΜΕ ΜΕΘΟΔΟ ΑΠΟΠΛΗΡΩΜΗΣ ΣΤΑΘΕΡΟΥ ΧΡΕΩΛΥΣΙΟΥ </t>
  </si>
  <si>
    <t>επιτόκιο εκτοκιστικής περιόδου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</si>
</sst>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0.000"/>
    <numFmt numFmtId="165" formatCode="[$€-2]\ #,##0"/>
    <numFmt numFmtId="166" formatCode="[$€-2]\ #,##0.0"/>
  </numFmts>
  <fonts count="30">
    <font>
      <sz val="10"/>
      <name val="Arial Greek"/>
    </font>
    <font>
      <sz val="8"/>
      <name val="Arial Greek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9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i/>
      <sz val="9"/>
      <name val="Calibri"/>
      <family val="2"/>
    </font>
    <font>
      <b/>
      <i/>
      <sz val="11"/>
      <name val="Calibri"/>
      <family val="2"/>
    </font>
    <font>
      <b/>
      <u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vertAlign val="superscript"/>
      <sz val="11"/>
      <name val="Calibri (Body)"/>
    </font>
    <font>
      <sz val="11"/>
      <color rgb="FFFF0000"/>
      <name val="Calibri"/>
      <family val="2"/>
      <scheme val="minor"/>
    </font>
    <font>
      <i/>
      <u/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BDA"/>
        <bgColor indexed="64"/>
      </patternFill>
    </fill>
    <fill>
      <patternFill patternType="solid">
        <fgColor rgb="FFFFFEE1"/>
        <bgColor indexed="64"/>
      </patternFill>
    </fill>
  </fills>
  <borders count="28">
    <border>
      <left/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/>
    <xf numFmtId="0" fontId="5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2" fillId="2" borderId="2" xfId="0" applyFont="1" applyFill="1" applyBorder="1"/>
    <xf numFmtId="0" fontId="2" fillId="0" borderId="0" xfId="0" applyFont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6" fillId="3" borderId="0" xfId="0" applyFont="1" applyFill="1" applyAlignment="1">
      <alignment horizontal="center" vertical="center" wrapText="1"/>
    </xf>
    <xf numFmtId="0" fontId="17" fillId="2" borderId="0" xfId="0" applyFont="1" applyFill="1"/>
    <xf numFmtId="165" fontId="17" fillId="2" borderId="0" xfId="0" applyNumberFormat="1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5" fillId="2" borderId="25" xfId="0" applyFont="1" applyFill="1" applyBorder="1" applyAlignment="1">
      <alignment horizontal="center" vertical="center" wrapText="1"/>
    </xf>
    <xf numFmtId="165" fontId="5" fillId="2" borderId="25" xfId="0" applyNumberFormat="1" applyFont="1" applyFill="1" applyBorder="1" applyAlignment="1">
      <alignment horizontal="center" vertical="center" wrapText="1"/>
    </xf>
    <xf numFmtId="165" fontId="5" fillId="2" borderId="17" xfId="0" applyNumberFormat="1" applyFont="1" applyFill="1" applyBorder="1" applyAlignment="1">
      <alignment horizontal="center" vertical="center" wrapText="1"/>
    </xf>
    <xf numFmtId="9" fontId="2" fillId="5" borderId="26" xfId="0" applyNumberFormat="1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right"/>
    </xf>
    <xf numFmtId="165" fontId="2" fillId="5" borderId="0" xfId="0" applyNumberFormat="1" applyFont="1" applyFill="1"/>
    <xf numFmtId="164" fontId="2" fillId="5" borderId="0" xfId="0" applyNumberFormat="1" applyFont="1" applyFill="1" applyAlignment="1">
      <alignment horizontal="left"/>
    </xf>
    <xf numFmtId="9" fontId="2" fillId="3" borderId="26" xfId="0" applyNumberFormat="1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right"/>
    </xf>
    <xf numFmtId="165" fontId="2" fillId="3" borderId="0" xfId="0" applyNumberFormat="1" applyFont="1" applyFill="1"/>
    <xf numFmtId="164" fontId="2" fillId="3" borderId="0" xfId="0" applyNumberFormat="1" applyFont="1" applyFill="1" applyAlignment="1">
      <alignment horizontal="left"/>
    </xf>
    <xf numFmtId="9" fontId="2" fillId="6" borderId="27" xfId="0" applyNumberFormat="1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right"/>
    </xf>
    <xf numFmtId="165" fontId="2" fillId="6" borderId="23" xfId="0" applyNumberFormat="1" applyFont="1" applyFill="1" applyBorder="1"/>
    <xf numFmtId="164" fontId="2" fillId="6" borderId="23" xfId="0" applyNumberFormat="1" applyFont="1" applyFill="1" applyBorder="1" applyAlignment="1">
      <alignment horizontal="left"/>
    </xf>
    <xf numFmtId="9" fontId="19" fillId="5" borderId="26" xfId="0" applyNumberFormat="1" applyFont="1" applyFill="1" applyBorder="1" applyAlignment="1">
      <alignment horizontal="center"/>
    </xf>
    <xf numFmtId="9" fontId="19" fillId="3" borderId="26" xfId="0" applyNumberFormat="1" applyFont="1" applyFill="1" applyBorder="1" applyAlignment="1">
      <alignment horizontal="center"/>
    </xf>
    <xf numFmtId="9" fontId="19" fillId="6" borderId="27" xfId="0" applyNumberFormat="1" applyFont="1" applyFill="1" applyBorder="1" applyAlignment="1">
      <alignment horizontal="center"/>
    </xf>
    <xf numFmtId="0" fontId="19" fillId="5" borderId="20" xfId="0" applyFont="1" applyFill="1" applyBorder="1" applyAlignment="1">
      <alignment horizontal="center"/>
    </xf>
    <xf numFmtId="0" fontId="19" fillId="3" borderId="20" xfId="0" applyFont="1" applyFill="1" applyBorder="1" applyAlignment="1">
      <alignment horizontal="center"/>
    </xf>
    <xf numFmtId="0" fontId="19" fillId="6" borderId="22" xfId="0" applyFont="1" applyFill="1" applyBorder="1" applyAlignment="1">
      <alignment horizontal="center"/>
    </xf>
    <xf numFmtId="166" fontId="10" fillId="5" borderId="21" xfId="0" applyNumberFormat="1" applyFont="1" applyFill="1" applyBorder="1" applyAlignment="1">
      <alignment horizontal="center"/>
    </xf>
    <xf numFmtId="166" fontId="10" fillId="3" borderId="21" xfId="0" applyNumberFormat="1" applyFont="1" applyFill="1" applyBorder="1" applyAlignment="1">
      <alignment horizontal="center"/>
    </xf>
    <xf numFmtId="166" fontId="10" fillId="6" borderId="24" xfId="0" applyNumberFormat="1" applyFont="1" applyFill="1" applyBorder="1" applyAlignment="1">
      <alignment horizontal="center"/>
    </xf>
    <xf numFmtId="0" fontId="5" fillId="2" borderId="0" xfId="0" applyFont="1" applyFill="1" applyAlignment="1">
      <alignment vertical="center"/>
    </xf>
    <xf numFmtId="0" fontId="5" fillId="0" borderId="0" xfId="0" applyFont="1"/>
    <xf numFmtId="0" fontId="2" fillId="2" borderId="3" xfId="0" applyFont="1" applyFill="1" applyBorder="1"/>
    <xf numFmtId="0" fontId="2" fillId="2" borderId="5" xfId="0" applyFont="1" applyFill="1" applyBorder="1"/>
    <xf numFmtId="0" fontId="5" fillId="2" borderId="5" xfId="0" applyFont="1" applyFill="1" applyBorder="1"/>
    <xf numFmtId="0" fontId="2" fillId="2" borderId="4" xfId="0" applyFont="1" applyFill="1" applyBorder="1"/>
    <xf numFmtId="0" fontId="17" fillId="2" borderId="5" xfId="0" applyFont="1" applyFill="1" applyBorder="1"/>
    <xf numFmtId="0" fontId="5" fillId="0" borderId="25" xfId="0" applyFont="1" applyBorder="1" applyAlignment="1">
      <alignment horizontal="center" vertical="center" wrapText="1"/>
    </xf>
    <xf numFmtId="165" fontId="5" fillId="0" borderId="25" xfId="0" applyNumberFormat="1" applyFont="1" applyBorder="1" applyAlignment="1">
      <alignment horizontal="center" vertical="center" wrapText="1"/>
    </xf>
    <xf numFmtId="165" fontId="2" fillId="5" borderId="0" xfId="0" applyNumberFormat="1" applyFont="1" applyFill="1" applyAlignment="1">
      <alignment horizontal="center"/>
    </xf>
    <xf numFmtId="165" fontId="2" fillId="3" borderId="0" xfId="0" applyNumberFormat="1" applyFont="1" applyFill="1" applyAlignment="1">
      <alignment horizontal="center"/>
    </xf>
    <xf numFmtId="9" fontId="2" fillId="7" borderId="23" xfId="0" applyNumberFormat="1" applyFont="1" applyFill="1" applyBorder="1" applyAlignment="1">
      <alignment horizontal="center"/>
    </xf>
    <xf numFmtId="9" fontId="2" fillId="7" borderId="27" xfId="0" applyNumberFormat="1" applyFont="1" applyFill="1" applyBorder="1" applyAlignment="1">
      <alignment horizontal="center"/>
    </xf>
    <xf numFmtId="0" fontId="2" fillId="7" borderId="27" xfId="0" applyFont="1" applyFill="1" applyBorder="1" applyAlignment="1">
      <alignment horizontal="center"/>
    </xf>
    <xf numFmtId="165" fontId="2" fillId="7" borderId="23" xfId="0" applyNumberFormat="1" applyFont="1" applyFill="1" applyBorder="1" applyAlignment="1">
      <alignment horizontal="center"/>
    </xf>
    <xf numFmtId="164" fontId="2" fillId="7" borderId="23" xfId="0" applyNumberFormat="1" applyFont="1" applyFill="1" applyBorder="1" applyAlignment="1">
      <alignment horizontal="left"/>
    </xf>
    <xf numFmtId="166" fontId="10" fillId="7" borderId="2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9" fontId="2" fillId="5" borderId="0" xfId="0" applyNumberFormat="1" applyFont="1" applyFill="1" applyAlignment="1">
      <alignment horizontal="center"/>
    </xf>
    <xf numFmtId="9" fontId="2" fillId="3" borderId="0" xfId="0" applyNumberFormat="1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165" fontId="2" fillId="5" borderId="7" xfId="0" applyNumberFormat="1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165" fontId="2" fillId="7" borderId="8" xfId="0" applyNumberFormat="1" applyFont="1" applyFill="1" applyBorder="1" applyAlignment="1">
      <alignment horizontal="center"/>
    </xf>
    <xf numFmtId="9" fontId="17" fillId="2" borderId="0" xfId="0" applyNumberFormat="1" applyFont="1" applyFill="1"/>
    <xf numFmtId="0" fontId="1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22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165" fontId="10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0" fillId="2" borderId="2" xfId="0" applyFont="1" applyFill="1" applyBorder="1"/>
    <xf numFmtId="0" fontId="17" fillId="2" borderId="3" xfId="0" applyFont="1" applyFill="1" applyBorder="1"/>
    <xf numFmtId="0" fontId="17" fillId="2" borderId="2" xfId="0" applyFont="1" applyFill="1" applyBorder="1"/>
    <xf numFmtId="0" fontId="17" fillId="2" borderId="1" xfId="0" applyFont="1" applyFill="1" applyBorder="1"/>
    <xf numFmtId="0" fontId="17" fillId="2" borderId="4" xfId="0" applyFont="1" applyFill="1" applyBorder="1"/>
    <xf numFmtId="0" fontId="17" fillId="2" borderId="0" xfId="0" applyFont="1" applyFill="1" applyAlignment="1">
      <alignment horizontal="center"/>
    </xf>
    <xf numFmtId="0" fontId="4" fillId="2" borderId="12" xfId="0" applyFont="1" applyFill="1" applyBorder="1" applyAlignment="1">
      <alignment horizontal="center"/>
    </xf>
    <xf numFmtId="165" fontId="17" fillId="2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9" fontId="17" fillId="2" borderId="0" xfId="0" applyNumberFormat="1" applyFont="1" applyFill="1" applyAlignment="1">
      <alignment horizontal="center"/>
    </xf>
    <xf numFmtId="8" fontId="2" fillId="3" borderId="0" xfId="0" applyNumberFormat="1" applyFont="1" applyFill="1"/>
    <xf numFmtId="164" fontId="9" fillId="2" borderId="0" xfId="0" applyNumberFormat="1" applyFont="1" applyFill="1" applyAlignment="1">
      <alignment horizontal="center"/>
    </xf>
    <xf numFmtId="0" fontId="21" fillId="2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vertical="center"/>
    </xf>
    <xf numFmtId="0" fontId="17" fillId="3" borderId="3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23" fillId="2" borderId="0" xfId="0" applyFont="1" applyFill="1"/>
    <xf numFmtId="0" fontId="4" fillId="3" borderId="0" xfId="0" applyFont="1" applyFill="1" applyAlignment="1">
      <alignment horizontal="center" vertical="center" wrapText="1"/>
    </xf>
    <xf numFmtId="0" fontId="22" fillId="2" borderId="0" xfId="0" applyFont="1" applyFill="1"/>
    <xf numFmtId="165" fontId="25" fillId="2" borderId="0" xfId="0" applyNumberFormat="1" applyFont="1" applyFill="1" applyAlignment="1">
      <alignment horizontal="left"/>
    </xf>
    <xf numFmtId="0" fontId="26" fillId="3" borderId="0" xfId="0" applyFont="1" applyFill="1" applyAlignment="1">
      <alignment horizontal="left"/>
    </xf>
    <xf numFmtId="0" fontId="5" fillId="3" borderId="0" xfId="0" applyFont="1" applyFill="1" applyAlignment="1">
      <alignment horizontal="left" vertical="center" wrapText="1"/>
    </xf>
    <xf numFmtId="0" fontId="22" fillId="2" borderId="0" xfId="0" applyFont="1" applyFill="1" applyAlignment="1">
      <alignment horizontal="left"/>
    </xf>
    <xf numFmtId="0" fontId="22" fillId="2" borderId="0" xfId="0" applyFont="1" applyFill="1" applyAlignment="1">
      <alignment horizontal="left" vertical="center" wrapText="1"/>
    </xf>
    <xf numFmtId="9" fontId="25" fillId="2" borderId="0" xfId="0" applyNumberFormat="1" applyFont="1" applyFill="1" applyAlignment="1">
      <alignment horizontal="left"/>
    </xf>
    <xf numFmtId="0" fontId="23" fillId="2" borderId="3" xfId="0" applyFont="1" applyFill="1" applyBorder="1"/>
    <xf numFmtId="0" fontId="22" fillId="2" borderId="0" xfId="0" applyFont="1" applyFill="1" applyAlignment="1">
      <alignment horizontal="left" vertical="center"/>
    </xf>
    <xf numFmtId="0" fontId="27" fillId="2" borderId="15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/>
    </xf>
    <xf numFmtId="165" fontId="23" fillId="0" borderId="0" xfId="0" applyNumberFormat="1" applyFont="1" applyAlignment="1">
      <alignment horizontal="center"/>
    </xf>
    <xf numFmtId="165" fontId="23" fillId="0" borderId="13" xfId="0" applyNumberFormat="1" applyFont="1" applyBorder="1" applyAlignment="1">
      <alignment horizontal="center"/>
    </xf>
    <xf numFmtId="165" fontId="23" fillId="2" borderId="0" xfId="0" applyNumberFormat="1" applyFont="1" applyFill="1"/>
    <xf numFmtId="0" fontId="23" fillId="0" borderId="14" xfId="0" applyFont="1" applyBorder="1" applyAlignment="1">
      <alignment horizontal="center"/>
    </xf>
    <xf numFmtId="165" fontId="23" fillId="0" borderId="15" xfId="0" applyNumberFormat="1" applyFont="1" applyBorder="1" applyAlignment="1">
      <alignment horizontal="center"/>
    </xf>
    <xf numFmtId="165" fontId="23" fillId="0" borderId="16" xfId="0" applyNumberFormat="1" applyFont="1" applyBorder="1" applyAlignment="1">
      <alignment horizontal="center"/>
    </xf>
    <xf numFmtId="0" fontId="4" fillId="2" borderId="0" xfId="0" applyFont="1" applyFill="1"/>
    <xf numFmtId="0" fontId="28" fillId="2" borderId="0" xfId="0" applyFont="1" applyFill="1"/>
    <xf numFmtId="165" fontId="10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left"/>
    </xf>
    <xf numFmtId="0" fontId="26" fillId="2" borderId="0" xfId="0" applyFont="1" applyFill="1"/>
    <xf numFmtId="165" fontId="29" fillId="2" borderId="0" xfId="0" applyNumberFormat="1" applyFont="1" applyFill="1" applyAlignment="1">
      <alignment horizontal="left"/>
    </xf>
    <xf numFmtId="0" fontId="2" fillId="2" borderId="5" xfId="0" applyFont="1" applyFill="1" applyBorder="1" applyAlignment="1">
      <alignment vertical="center"/>
    </xf>
    <xf numFmtId="0" fontId="17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3" fillId="0" borderId="0" xfId="0" applyFont="1"/>
    <xf numFmtId="165" fontId="22" fillId="3" borderId="0" xfId="0" applyNumberFormat="1" applyFont="1" applyFill="1" applyAlignment="1">
      <alignment horizontal="right"/>
    </xf>
    <xf numFmtId="9" fontId="22" fillId="3" borderId="0" xfId="0" applyNumberFormat="1" applyFont="1" applyFill="1" applyAlignment="1">
      <alignment horizontal="right" vertical="center"/>
    </xf>
    <xf numFmtId="0" fontId="22" fillId="3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27" fillId="0" borderId="9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left" vertical="center" wrapText="1"/>
    </xf>
    <xf numFmtId="0" fontId="21" fillId="4" borderId="2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9" fontId="2" fillId="2" borderId="13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9" fontId="9" fillId="2" borderId="0" xfId="0" applyNumberFormat="1" applyFont="1" applyFill="1" applyAlignment="1">
      <alignment horizontal="center" vertical="center" wrapText="1"/>
    </xf>
    <xf numFmtId="0" fontId="2" fillId="6" borderId="23" xfId="0" applyFont="1" applyFill="1" applyBorder="1" applyAlignment="1">
      <alignment horizontal="right"/>
    </xf>
    <xf numFmtId="0" fontId="2" fillId="3" borderId="0" xfId="0" applyFont="1" applyFill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17" fillId="3" borderId="0" xfId="0" applyFont="1" applyFill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2" fillId="7" borderId="23" xfId="0" applyFont="1" applyFill="1" applyBorder="1" applyAlignment="1">
      <alignment horizontal="center"/>
    </xf>
    <xf numFmtId="0" fontId="2" fillId="7" borderId="23" xfId="0" applyFont="1" applyFill="1" applyBorder="1" applyAlignment="1">
      <alignment horizontal="right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5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7" fillId="2" borderId="0" xfId="0" applyFont="1" applyFill="1" applyAlignment="1">
      <alignment horizontal="center" wrapText="1"/>
    </xf>
    <xf numFmtId="0" fontId="17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EE1"/>
      <color rgb="FFFFFB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340000</xdr:colOff>
      <xdr:row>7</xdr:row>
      <xdr:rowOff>51640</xdr:rowOff>
    </xdr:from>
    <xdr:to>
      <xdr:col>10</xdr:col>
      <xdr:colOff>0</xdr:colOff>
      <xdr:row>7</xdr:row>
      <xdr:rowOff>487208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38D7F9-12C0-AF4F-AD2B-64C88B902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793" t="51983" r="61533" b="-594"/>
        <a:stretch/>
      </xdr:blipFill>
      <xdr:spPr>
        <a:xfrm>
          <a:off x="6990000" y="1571640"/>
          <a:ext cx="1060000" cy="435568"/>
        </a:xfrm>
        <a:prstGeom prst="rect">
          <a:avLst/>
        </a:prstGeom>
      </xdr:spPr>
    </xdr:pic>
    <xdr:clientData/>
  </xdr:twoCellAnchor>
  <xdr:twoCellAnchor editAs="oneCell">
    <xdr:from>
      <xdr:col>10</xdr:col>
      <xdr:colOff>219200</xdr:colOff>
      <xdr:row>18</xdr:row>
      <xdr:rowOff>30819</xdr:rowOff>
    </xdr:from>
    <xdr:to>
      <xdr:col>11</xdr:col>
      <xdr:colOff>548484</xdr:colOff>
      <xdr:row>19</xdr:row>
      <xdr:rowOff>22597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9021C9-9E81-104E-BB02-054D85A73A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92" t="69603" r="73931" b="-2899"/>
        <a:stretch/>
      </xdr:blipFill>
      <xdr:spPr>
        <a:xfrm>
          <a:off x="9289200" y="4050819"/>
          <a:ext cx="1089284" cy="6317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RASMUS%20B'2025/CASE%20STUDY%20IN%20CRRPORATE%20FINANCE/Case%20Studies%20and%20Practice%20Exercises-%20Set%203.xlsx" TargetMode="External"/><Relationship Id="rId2" Type="http://schemas.openxmlformats.org/officeDocument/2006/relationships/externalLinkPath" Target="/Users/a.a.drakos/Desktop/ERASMUS%20B'2025/CASE%20STUDY%20IN%20CRRPORATE%20FINANCE/Case%20Studies%20and%20Practice%20Exercises-%20Set%203.xlsx" TargetMode="External"/><Relationship Id="rId1" Type="http://schemas.openxmlformats.org/officeDocument/2006/relationships/externalLinkPath" Target="/Users/a.a.drakos/Desktop/ERASMUS%20B'2025/CASE%20STUDY%20IN%20CRRPORATE%20FINANCE/Case%20Studies%20and%20Practice%20Exercises-%20Set%203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RASMUS%20B'2025/CASE%20STUDY%20IN%20CRRPORATE%20FINANCE/Case%20Studies%20and%20Practice%20Exercises%20-%20Set%201.xlsx" TargetMode="External"/><Relationship Id="rId2" Type="http://schemas.openxmlformats.org/officeDocument/2006/relationships/externalLinkPath" Target="/Users/a.a.drakos/Desktop/ERASMUS%20B'2025/CASE%20STUDY%20IN%20CRRPORATE%20FINANCE/Case%20Studies%20and%20Practice%20Exercises%20-%20Set%201.xlsx" TargetMode="External"/><Relationship Id="rId1" Type="http://schemas.openxmlformats.org/officeDocument/2006/relationships/externalLinkPath" Target="/Users/a.a.drakos/Desktop/ERASMUS%20B'2025/CASE%20STUDY%20IN%20CRRPORATE%20FINANCE/Case%20Studies%20and%20Practice%20Exercises%20-%20Set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IME VALUE Factors-TVF"/>
      <sheetName val="CASE STUDIES Set 3."/>
    </sheetNames>
    <sheetDataSet>
      <sheetData sheetId="0">
        <row r="90">
          <cell r="D90">
            <v>7.0196921895354762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IME VALUE Factors-TVF"/>
      <sheetName val="CASE STUDIES Set 1."/>
    </sheetNames>
    <sheetDataSet>
      <sheetData sheetId="0">
        <row r="8">
          <cell r="G8">
            <v>1.1910160000000003</v>
          </cell>
        </row>
        <row r="10">
          <cell r="K10">
            <v>1.6105100000000006</v>
          </cell>
        </row>
        <row r="11">
          <cell r="D11">
            <v>1.1940522965289999</v>
          </cell>
        </row>
        <row r="13">
          <cell r="I13">
            <v>1.8509302102818823</v>
          </cell>
        </row>
        <row r="15">
          <cell r="F15">
            <v>1.6288946267774416</v>
          </cell>
        </row>
        <row r="21">
          <cell r="E21">
            <v>1.8729812457271937</v>
          </cell>
        </row>
        <row r="35">
          <cell r="G35">
            <v>0.74725817286605689</v>
          </cell>
        </row>
        <row r="37">
          <cell r="I37">
            <v>0.58349039526213387</v>
          </cell>
        </row>
        <row r="39">
          <cell r="K39">
            <v>0.42409761837248466</v>
          </cell>
        </row>
        <row r="40">
          <cell r="D40">
            <v>0.74409391489672516</v>
          </cell>
        </row>
        <row r="44">
          <cell r="E44">
            <v>0.57747508282180582</v>
          </cell>
        </row>
        <row r="48">
          <cell r="F48">
            <v>0.41552065486748313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E2E1-D786-1842-9FC1-78FE0E2370F0}">
  <dimension ref="A1:Z102"/>
  <sheetViews>
    <sheetView topLeftCell="A24" zoomScale="200" zoomScaleNormal="87" workbookViewId="0">
      <selection activeCell="E20" sqref="E20"/>
    </sheetView>
  </sheetViews>
  <sheetFormatPr baseColWidth="10" defaultRowHeight="15"/>
  <cols>
    <col min="1" max="1" width="11.1640625" style="8" customWidth="1"/>
    <col min="2" max="21" width="7.33203125" style="8" customWidth="1"/>
    <col min="22" max="16384" width="10.83203125" style="2"/>
  </cols>
  <sheetData>
    <row r="1" spans="1:21">
      <c r="A1" s="9"/>
      <c r="B1" s="159" t="s">
        <v>7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60"/>
    </row>
    <row r="2" spans="1:21">
      <c r="A2" s="10"/>
      <c r="B2" s="157" t="s">
        <v>103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8"/>
    </row>
    <row r="3" spans="1:21">
      <c r="A3" s="11"/>
      <c r="B3" s="162" t="s">
        <v>101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3"/>
    </row>
    <row r="4" spans="1:21" ht="15" customHeight="1">
      <c r="A4" s="172" t="s">
        <v>102</v>
      </c>
      <c r="B4" s="161">
        <v>0.01</v>
      </c>
      <c r="C4" s="161">
        <f>B4+1%</f>
        <v>0.02</v>
      </c>
      <c r="D4" s="161">
        <f t="shared" ref="D4:T4" si="0">C4+1%</f>
        <v>0.03</v>
      </c>
      <c r="E4" s="161">
        <f t="shared" si="0"/>
        <v>0.04</v>
      </c>
      <c r="F4" s="161">
        <f t="shared" si="0"/>
        <v>0.05</v>
      </c>
      <c r="G4" s="161">
        <f t="shared" si="0"/>
        <v>6.0000000000000005E-2</v>
      </c>
      <c r="H4" s="161">
        <f t="shared" si="0"/>
        <v>7.0000000000000007E-2</v>
      </c>
      <c r="I4" s="161">
        <f t="shared" si="0"/>
        <v>0.08</v>
      </c>
      <c r="J4" s="161">
        <f t="shared" si="0"/>
        <v>0.09</v>
      </c>
      <c r="K4" s="161">
        <f t="shared" si="0"/>
        <v>9.9999999999999992E-2</v>
      </c>
      <c r="L4" s="161">
        <f t="shared" si="0"/>
        <v>0.10999999999999999</v>
      </c>
      <c r="M4" s="161">
        <f t="shared" si="0"/>
        <v>0.11999999999999998</v>
      </c>
      <c r="N4" s="161">
        <f t="shared" si="0"/>
        <v>0.12999999999999998</v>
      </c>
      <c r="O4" s="161">
        <f t="shared" si="0"/>
        <v>0.13999999999999999</v>
      </c>
      <c r="P4" s="161">
        <f t="shared" si="0"/>
        <v>0.15</v>
      </c>
      <c r="Q4" s="161">
        <f t="shared" si="0"/>
        <v>0.16</v>
      </c>
      <c r="R4" s="161">
        <f t="shared" si="0"/>
        <v>0.17</v>
      </c>
      <c r="S4" s="161">
        <f t="shared" si="0"/>
        <v>0.18000000000000002</v>
      </c>
      <c r="T4" s="161">
        <f t="shared" si="0"/>
        <v>0.19000000000000003</v>
      </c>
      <c r="U4" s="164">
        <f>T4+1%</f>
        <v>0.20000000000000004</v>
      </c>
    </row>
    <row r="5" spans="1:21">
      <c r="A5" s="172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4"/>
    </row>
    <row r="6" spans="1:21">
      <c r="A6" s="11">
        <v>1</v>
      </c>
      <c r="B6" s="12">
        <f>(1+$B$4)^A6</f>
        <v>1.01</v>
      </c>
      <c r="C6" s="12">
        <f>(1+C4)^A6</f>
        <v>1.02</v>
      </c>
      <c r="D6" s="12">
        <f t="shared" ref="D6:U6" si="1">(1+D4)^1</f>
        <v>1.03</v>
      </c>
      <c r="E6" s="12">
        <f t="shared" si="1"/>
        <v>1.04</v>
      </c>
      <c r="F6" s="12">
        <f t="shared" si="1"/>
        <v>1.05</v>
      </c>
      <c r="G6" s="12">
        <f t="shared" si="1"/>
        <v>1.06</v>
      </c>
      <c r="H6" s="12">
        <f t="shared" si="1"/>
        <v>1.07</v>
      </c>
      <c r="I6" s="12">
        <f t="shared" si="1"/>
        <v>1.08</v>
      </c>
      <c r="J6" s="12">
        <f t="shared" si="1"/>
        <v>1.0900000000000001</v>
      </c>
      <c r="K6" s="12">
        <f t="shared" si="1"/>
        <v>1.1000000000000001</v>
      </c>
      <c r="L6" s="12">
        <f t="shared" si="1"/>
        <v>1.1099999999999999</v>
      </c>
      <c r="M6" s="12">
        <f t="shared" si="1"/>
        <v>1.1199999999999999</v>
      </c>
      <c r="N6" s="12">
        <f t="shared" si="1"/>
        <v>1.1299999999999999</v>
      </c>
      <c r="O6" s="12">
        <f t="shared" si="1"/>
        <v>1.1399999999999999</v>
      </c>
      <c r="P6" s="12">
        <f t="shared" si="1"/>
        <v>1.1499999999999999</v>
      </c>
      <c r="Q6" s="12">
        <f t="shared" si="1"/>
        <v>1.1599999999999999</v>
      </c>
      <c r="R6" s="12">
        <f t="shared" si="1"/>
        <v>1.17</v>
      </c>
      <c r="S6" s="12">
        <f t="shared" si="1"/>
        <v>1.18</v>
      </c>
      <c r="T6" s="12">
        <f t="shared" si="1"/>
        <v>1.19</v>
      </c>
      <c r="U6" s="13">
        <f t="shared" si="1"/>
        <v>1.2</v>
      </c>
    </row>
    <row r="7" spans="1:21">
      <c r="A7" s="11">
        <f>A6+1</f>
        <v>2</v>
      </c>
      <c r="B7" s="12">
        <f t="shared" ref="B7:B25" si="2">(1+$B$4)^A7</f>
        <v>1.0201</v>
      </c>
      <c r="C7" s="12">
        <f>(1+C4)^2</f>
        <v>1.0404</v>
      </c>
      <c r="D7" s="12">
        <f t="shared" ref="D7:U7" si="3">(1+D4)^2</f>
        <v>1.0609</v>
      </c>
      <c r="E7" s="12">
        <f t="shared" si="3"/>
        <v>1.0816000000000001</v>
      </c>
      <c r="F7" s="12">
        <f t="shared" si="3"/>
        <v>1.1025</v>
      </c>
      <c r="G7" s="12">
        <f t="shared" si="3"/>
        <v>1.1236000000000002</v>
      </c>
      <c r="H7" s="12">
        <f t="shared" si="3"/>
        <v>1.1449</v>
      </c>
      <c r="I7" s="12">
        <f t="shared" si="3"/>
        <v>1.1664000000000001</v>
      </c>
      <c r="J7" s="12">
        <f t="shared" si="3"/>
        <v>1.1881000000000002</v>
      </c>
      <c r="K7" s="12">
        <f t="shared" si="3"/>
        <v>1.2100000000000002</v>
      </c>
      <c r="L7" s="12">
        <f t="shared" si="3"/>
        <v>1.2320999999999998</v>
      </c>
      <c r="M7" s="12">
        <f t="shared" si="3"/>
        <v>1.2543999999999997</v>
      </c>
      <c r="N7" s="12">
        <f t="shared" si="3"/>
        <v>1.2768999999999997</v>
      </c>
      <c r="O7" s="12">
        <f t="shared" si="3"/>
        <v>1.2995999999999999</v>
      </c>
      <c r="P7" s="12">
        <f t="shared" si="3"/>
        <v>1.3224999999999998</v>
      </c>
      <c r="Q7" s="12">
        <f t="shared" si="3"/>
        <v>1.3455999999999999</v>
      </c>
      <c r="R7" s="12">
        <f t="shared" si="3"/>
        <v>1.3688999999999998</v>
      </c>
      <c r="S7" s="12">
        <f t="shared" si="3"/>
        <v>1.3923999999999999</v>
      </c>
      <c r="T7" s="12">
        <f t="shared" si="3"/>
        <v>1.4160999999999999</v>
      </c>
      <c r="U7" s="13">
        <f t="shared" si="3"/>
        <v>1.44</v>
      </c>
    </row>
    <row r="8" spans="1:21">
      <c r="A8" s="11">
        <f t="shared" ref="A8:A25" si="4">A7+1</f>
        <v>3</v>
      </c>
      <c r="B8" s="12">
        <f t="shared" si="2"/>
        <v>1.0303009999999999</v>
      </c>
      <c r="C8" s="12">
        <f>(1+C4)^3</f>
        <v>1.0612079999999999</v>
      </c>
      <c r="D8" s="12">
        <f t="shared" ref="D8:U8" si="5">(1+D4)^3</f>
        <v>1.092727</v>
      </c>
      <c r="E8" s="12">
        <f t="shared" si="5"/>
        <v>1.1248640000000001</v>
      </c>
      <c r="F8" s="12">
        <f t="shared" si="5"/>
        <v>1.1576250000000001</v>
      </c>
      <c r="G8" s="12">
        <f t="shared" si="5"/>
        <v>1.1910160000000003</v>
      </c>
      <c r="H8" s="12">
        <f t="shared" si="5"/>
        <v>1.2250430000000001</v>
      </c>
      <c r="I8" s="12">
        <f t="shared" si="5"/>
        <v>1.2597120000000002</v>
      </c>
      <c r="J8" s="12">
        <f t="shared" si="5"/>
        <v>1.2950290000000002</v>
      </c>
      <c r="K8" s="12">
        <f t="shared" si="5"/>
        <v>1.3310000000000004</v>
      </c>
      <c r="L8" s="12">
        <f t="shared" si="5"/>
        <v>1.3676309999999996</v>
      </c>
      <c r="M8" s="12">
        <f t="shared" si="5"/>
        <v>1.4049279999999995</v>
      </c>
      <c r="N8" s="12">
        <f t="shared" si="5"/>
        <v>1.4428969999999994</v>
      </c>
      <c r="O8" s="12">
        <f t="shared" si="5"/>
        <v>1.4815439999999998</v>
      </c>
      <c r="P8" s="12">
        <f t="shared" si="5"/>
        <v>1.5208749999999995</v>
      </c>
      <c r="Q8" s="12">
        <f t="shared" si="5"/>
        <v>1.5608959999999998</v>
      </c>
      <c r="R8" s="12">
        <f t="shared" si="5"/>
        <v>1.6016129999999997</v>
      </c>
      <c r="S8" s="12">
        <f t="shared" si="5"/>
        <v>1.6430319999999998</v>
      </c>
      <c r="T8" s="12">
        <f t="shared" si="5"/>
        <v>1.6851589999999999</v>
      </c>
      <c r="U8" s="13">
        <f t="shared" si="5"/>
        <v>1.728</v>
      </c>
    </row>
    <row r="9" spans="1:21">
      <c r="A9" s="11">
        <f t="shared" si="4"/>
        <v>4</v>
      </c>
      <c r="B9" s="12">
        <f t="shared" si="2"/>
        <v>1.04060401</v>
      </c>
      <c r="C9" s="12">
        <f>(1+C4)^4</f>
        <v>1.08243216</v>
      </c>
      <c r="D9" s="12">
        <f t="shared" ref="D9:U9" si="6">(1+D4)^4</f>
        <v>1.1255088099999999</v>
      </c>
      <c r="E9" s="12">
        <f t="shared" si="6"/>
        <v>1.1698585600000002</v>
      </c>
      <c r="F9" s="12">
        <f t="shared" si="6"/>
        <v>1.21550625</v>
      </c>
      <c r="G9" s="12">
        <f t="shared" si="6"/>
        <v>1.2624769600000003</v>
      </c>
      <c r="H9" s="12">
        <f t="shared" si="6"/>
        <v>1.31079601</v>
      </c>
      <c r="I9" s="12">
        <f t="shared" si="6"/>
        <v>1.3604889600000003</v>
      </c>
      <c r="J9" s="12">
        <f t="shared" si="6"/>
        <v>1.4115816100000003</v>
      </c>
      <c r="K9" s="12">
        <f t="shared" si="6"/>
        <v>1.4641000000000004</v>
      </c>
      <c r="L9" s="12">
        <f t="shared" si="6"/>
        <v>1.5180704099999993</v>
      </c>
      <c r="M9" s="12">
        <f t="shared" si="6"/>
        <v>1.5735193599999993</v>
      </c>
      <c r="N9" s="12">
        <f t="shared" si="6"/>
        <v>1.6304736099999992</v>
      </c>
      <c r="O9" s="12">
        <f t="shared" si="6"/>
        <v>1.6889601599999997</v>
      </c>
      <c r="P9" s="12">
        <f t="shared" si="6"/>
        <v>1.7490062499999994</v>
      </c>
      <c r="Q9" s="12">
        <f t="shared" si="6"/>
        <v>1.8106393599999997</v>
      </c>
      <c r="R9" s="12">
        <f t="shared" si="6"/>
        <v>1.8738872099999995</v>
      </c>
      <c r="S9" s="12">
        <f t="shared" si="6"/>
        <v>1.9387777599999996</v>
      </c>
      <c r="T9" s="12">
        <f t="shared" si="6"/>
        <v>2.0053392099999998</v>
      </c>
      <c r="U9" s="13">
        <f t="shared" si="6"/>
        <v>2.0735999999999999</v>
      </c>
    </row>
    <row r="10" spans="1:21">
      <c r="A10" s="11">
        <f t="shared" si="4"/>
        <v>5</v>
      </c>
      <c r="B10" s="12">
        <f t="shared" si="2"/>
        <v>1.0510100500999999</v>
      </c>
      <c r="C10" s="12">
        <f>(1+C4)^5</f>
        <v>1.1040808032</v>
      </c>
      <c r="D10" s="12">
        <f t="shared" ref="D10:U10" si="7">(1+D4)^5</f>
        <v>1.1592740742999998</v>
      </c>
      <c r="E10" s="12">
        <f t="shared" si="7"/>
        <v>1.2166529024000003</v>
      </c>
      <c r="F10" s="12">
        <f t="shared" si="7"/>
        <v>1.2762815625000001</v>
      </c>
      <c r="G10" s="12">
        <f t="shared" si="7"/>
        <v>1.3382255776000005</v>
      </c>
      <c r="H10" s="12">
        <f t="shared" si="7"/>
        <v>1.4025517307000002</v>
      </c>
      <c r="I10" s="12">
        <f t="shared" si="7"/>
        <v>1.4693280768000003</v>
      </c>
      <c r="J10" s="12">
        <f t="shared" si="7"/>
        <v>1.5386239549000005</v>
      </c>
      <c r="K10" s="12">
        <f t="shared" si="7"/>
        <v>1.6105100000000006</v>
      </c>
      <c r="L10" s="12">
        <f t="shared" si="7"/>
        <v>1.685058155099999</v>
      </c>
      <c r="M10" s="12">
        <f t="shared" si="7"/>
        <v>1.762341683199999</v>
      </c>
      <c r="N10" s="12">
        <f t="shared" si="7"/>
        <v>1.8424351792999989</v>
      </c>
      <c r="O10" s="12">
        <f t="shared" si="7"/>
        <v>1.9254145823999995</v>
      </c>
      <c r="P10" s="12">
        <f t="shared" si="7"/>
        <v>2.0113571874999994</v>
      </c>
      <c r="Q10" s="12">
        <f t="shared" si="7"/>
        <v>2.1003416575999996</v>
      </c>
      <c r="R10" s="12">
        <f t="shared" si="7"/>
        <v>2.1924480356999991</v>
      </c>
      <c r="S10" s="12">
        <f t="shared" si="7"/>
        <v>2.2877577567999992</v>
      </c>
      <c r="T10" s="12">
        <f t="shared" si="7"/>
        <v>2.3863536598999997</v>
      </c>
      <c r="U10" s="13">
        <f t="shared" si="7"/>
        <v>2.4883199999999999</v>
      </c>
    </row>
    <row r="11" spans="1:21">
      <c r="A11" s="11">
        <f t="shared" si="4"/>
        <v>6</v>
      </c>
      <c r="B11" s="12">
        <f t="shared" si="2"/>
        <v>1.0615201506010001</v>
      </c>
      <c r="C11" s="12">
        <f>(1+C4)^6</f>
        <v>1.1261624192640001</v>
      </c>
      <c r="D11" s="12">
        <f t="shared" ref="D11:U11" si="8">(1+D4)^6</f>
        <v>1.1940522965289999</v>
      </c>
      <c r="E11" s="12">
        <f t="shared" si="8"/>
        <v>1.2653190184960004</v>
      </c>
      <c r="F11" s="12">
        <f t="shared" si="8"/>
        <v>1.340095640625</v>
      </c>
      <c r="G11" s="12">
        <f t="shared" si="8"/>
        <v>1.4185191122560006</v>
      </c>
      <c r="H11" s="12">
        <f t="shared" si="8"/>
        <v>1.5007303518490001</v>
      </c>
      <c r="I11" s="12">
        <f t="shared" si="8"/>
        <v>1.5868743229440005</v>
      </c>
      <c r="J11" s="12">
        <f t="shared" si="8"/>
        <v>1.6771001108410006</v>
      </c>
      <c r="K11" s="12">
        <f t="shared" si="8"/>
        <v>1.7715610000000008</v>
      </c>
      <c r="L11" s="12">
        <f t="shared" si="8"/>
        <v>1.8704145521609987</v>
      </c>
      <c r="M11" s="12">
        <f t="shared" si="8"/>
        <v>1.9738226851839986</v>
      </c>
      <c r="N11" s="12">
        <f t="shared" si="8"/>
        <v>2.0819517526089983</v>
      </c>
      <c r="O11" s="12">
        <f t="shared" si="8"/>
        <v>2.1949726239359992</v>
      </c>
      <c r="P11" s="12">
        <f t="shared" si="8"/>
        <v>2.3130607656249991</v>
      </c>
      <c r="Q11" s="12">
        <f t="shared" si="8"/>
        <v>2.4363963228159995</v>
      </c>
      <c r="R11" s="12">
        <f t="shared" si="8"/>
        <v>2.5651642017689991</v>
      </c>
      <c r="S11" s="12">
        <f t="shared" si="8"/>
        <v>2.6995541530239993</v>
      </c>
      <c r="T11" s="12">
        <f t="shared" si="8"/>
        <v>2.8397608552809994</v>
      </c>
      <c r="U11" s="13">
        <f t="shared" si="8"/>
        <v>2.9859839999999997</v>
      </c>
    </row>
    <row r="12" spans="1:21">
      <c r="A12" s="11">
        <f t="shared" si="4"/>
        <v>7</v>
      </c>
      <c r="B12" s="12">
        <f t="shared" si="2"/>
        <v>1.0721353521070098</v>
      </c>
      <c r="C12" s="12">
        <f>(1+C4)^7</f>
        <v>1.1486856676492798</v>
      </c>
      <c r="D12" s="12">
        <f t="shared" ref="D12:U12" si="9">(1+D4)^7</f>
        <v>1.22987386542487</v>
      </c>
      <c r="E12" s="12">
        <f t="shared" si="9"/>
        <v>1.3159317792358403</v>
      </c>
      <c r="F12" s="12">
        <f t="shared" si="9"/>
        <v>1.4071004226562502</v>
      </c>
      <c r="G12" s="12">
        <f t="shared" si="9"/>
        <v>1.5036302589913608</v>
      </c>
      <c r="H12" s="12">
        <f t="shared" si="9"/>
        <v>1.6057814764784302</v>
      </c>
      <c r="I12" s="12">
        <f t="shared" si="9"/>
        <v>1.7138242687795207</v>
      </c>
      <c r="J12" s="12">
        <f t="shared" si="9"/>
        <v>1.8280391208166906</v>
      </c>
      <c r="K12" s="12">
        <f t="shared" si="9"/>
        <v>1.9487171000000012</v>
      </c>
      <c r="L12" s="12">
        <f t="shared" si="9"/>
        <v>2.0761601528987086</v>
      </c>
      <c r="M12" s="12">
        <f t="shared" si="9"/>
        <v>2.2106814074060783</v>
      </c>
      <c r="N12" s="12">
        <f t="shared" si="9"/>
        <v>2.352605480448168</v>
      </c>
      <c r="O12" s="12">
        <f t="shared" si="9"/>
        <v>2.5022687912870389</v>
      </c>
      <c r="P12" s="12">
        <f t="shared" si="9"/>
        <v>2.6600198804687483</v>
      </c>
      <c r="Q12" s="12">
        <f t="shared" si="9"/>
        <v>2.8262197344665592</v>
      </c>
      <c r="R12" s="12">
        <f t="shared" si="9"/>
        <v>3.0012421160697285</v>
      </c>
      <c r="S12" s="12">
        <f t="shared" si="9"/>
        <v>3.185473900568319</v>
      </c>
      <c r="T12" s="12">
        <f t="shared" si="9"/>
        <v>3.3793154177843894</v>
      </c>
      <c r="U12" s="13">
        <f t="shared" si="9"/>
        <v>3.5831807999999996</v>
      </c>
    </row>
    <row r="13" spans="1:21">
      <c r="A13" s="11">
        <f t="shared" si="4"/>
        <v>8</v>
      </c>
      <c r="B13" s="12">
        <f t="shared" si="2"/>
        <v>1.0828567056280802</v>
      </c>
      <c r="C13" s="12">
        <f>(1+C4)^$A$13</f>
        <v>1.1716593810022655</v>
      </c>
      <c r="D13" s="12">
        <f t="shared" ref="D13:U13" si="10">(1+D4)^$A$13</f>
        <v>1.2667700813876159</v>
      </c>
      <c r="E13" s="12">
        <f t="shared" si="10"/>
        <v>1.3685690504052741</v>
      </c>
      <c r="F13" s="12">
        <f t="shared" si="10"/>
        <v>1.4774554437890626</v>
      </c>
      <c r="G13" s="12">
        <f t="shared" si="10"/>
        <v>1.5938480745308423</v>
      </c>
      <c r="H13" s="12">
        <f t="shared" si="10"/>
        <v>1.7181861798319202</v>
      </c>
      <c r="I13" s="12">
        <f t="shared" si="10"/>
        <v>1.8509302102818823</v>
      </c>
      <c r="J13" s="12">
        <f t="shared" si="10"/>
        <v>1.9925626416901929</v>
      </c>
      <c r="K13" s="12">
        <f t="shared" si="10"/>
        <v>2.1435888100000011</v>
      </c>
      <c r="L13" s="12">
        <f t="shared" si="10"/>
        <v>2.304537769717566</v>
      </c>
      <c r="M13" s="12">
        <f t="shared" si="10"/>
        <v>2.4759631762948073</v>
      </c>
      <c r="N13" s="12">
        <f t="shared" si="10"/>
        <v>2.6584441929064297</v>
      </c>
      <c r="O13" s="12">
        <f t="shared" si="10"/>
        <v>2.8525864220672248</v>
      </c>
      <c r="P13" s="12">
        <f t="shared" si="10"/>
        <v>3.0590228625390603</v>
      </c>
      <c r="Q13" s="12">
        <f t="shared" si="10"/>
        <v>3.2784148919812086</v>
      </c>
      <c r="R13" s="12">
        <f t="shared" si="10"/>
        <v>3.511453275801582</v>
      </c>
      <c r="S13" s="12">
        <f t="shared" si="10"/>
        <v>3.758859202670616</v>
      </c>
      <c r="T13" s="12">
        <f t="shared" si="10"/>
        <v>4.0213853471634238</v>
      </c>
      <c r="U13" s="13">
        <f t="shared" si="10"/>
        <v>4.2998169599999994</v>
      </c>
    </row>
    <row r="14" spans="1:21">
      <c r="A14" s="11">
        <f t="shared" si="4"/>
        <v>9</v>
      </c>
      <c r="B14" s="12">
        <f t="shared" si="2"/>
        <v>1.0936852726843611</v>
      </c>
      <c r="C14" s="12">
        <f>(1+C4)^$A$14</f>
        <v>1.1950925686223108</v>
      </c>
      <c r="D14" s="12">
        <f t="shared" ref="D14:U14" si="11">(1+D4)^$A$14</f>
        <v>1.3047731838292445</v>
      </c>
      <c r="E14" s="12">
        <f t="shared" si="11"/>
        <v>1.4233118124214852</v>
      </c>
      <c r="F14" s="12">
        <f t="shared" si="11"/>
        <v>1.5513282159785158</v>
      </c>
      <c r="G14" s="12">
        <f t="shared" si="11"/>
        <v>1.6894789590026928</v>
      </c>
      <c r="H14" s="12">
        <f t="shared" si="11"/>
        <v>1.8384592124201549</v>
      </c>
      <c r="I14" s="12">
        <f t="shared" si="11"/>
        <v>1.9990046271044331</v>
      </c>
      <c r="J14" s="12">
        <f t="shared" si="11"/>
        <v>2.1718932794423105</v>
      </c>
      <c r="K14" s="12">
        <f t="shared" si="11"/>
        <v>2.3579476910000015</v>
      </c>
      <c r="L14" s="12">
        <f t="shared" si="11"/>
        <v>2.558036924386498</v>
      </c>
      <c r="M14" s="12">
        <f t="shared" si="11"/>
        <v>2.7730787574501838</v>
      </c>
      <c r="N14" s="12">
        <f t="shared" si="11"/>
        <v>3.0040419379842653</v>
      </c>
      <c r="O14" s="12">
        <f t="shared" si="11"/>
        <v>3.2519485211566361</v>
      </c>
      <c r="P14" s="12">
        <f t="shared" si="11"/>
        <v>3.5178762919199191</v>
      </c>
      <c r="Q14" s="12">
        <f t="shared" si="11"/>
        <v>3.8029612746982018</v>
      </c>
      <c r="R14" s="12">
        <f t="shared" si="11"/>
        <v>4.1084003326878502</v>
      </c>
      <c r="S14" s="12">
        <f t="shared" si="11"/>
        <v>4.4354538591513268</v>
      </c>
      <c r="T14" s="12">
        <f t="shared" si="11"/>
        <v>4.7854485631244739</v>
      </c>
      <c r="U14" s="13">
        <f t="shared" si="11"/>
        <v>5.1597803519999994</v>
      </c>
    </row>
    <row r="15" spans="1:21">
      <c r="A15" s="11">
        <f t="shared" si="4"/>
        <v>10</v>
      </c>
      <c r="B15" s="12">
        <f t="shared" si="2"/>
        <v>1.1046221254112047</v>
      </c>
      <c r="C15" s="12">
        <f>(1+C4)^$A$15</f>
        <v>1.2189944199947571</v>
      </c>
      <c r="D15" s="12">
        <f t="shared" ref="D15:U15" si="12">(1+D4)^$A$15</f>
        <v>1.3439163793441218</v>
      </c>
      <c r="E15" s="12">
        <f t="shared" si="12"/>
        <v>1.4802442849183446</v>
      </c>
      <c r="F15" s="12">
        <f t="shared" si="12"/>
        <v>1.6288946267774416</v>
      </c>
      <c r="G15" s="12">
        <f t="shared" si="12"/>
        <v>1.7908476965428546</v>
      </c>
      <c r="H15" s="12">
        <f t="shared" si="12"/>
        <v>1.9671513572895656</v>
      </c>
      <c r="I15" s="12">
        <f t="shared" si="12"/>
        <v>2.1589249972727877</v>
      </c>
      <c r="J15" s="12">
        <f t="shared" si="12"/>
        <v>2.3673636745921187</v>
      </c>
      <c r="K15" s="12">
        <f t="shared" si="12"/>
        <v>2.5937424601000019</v>
      </c>
      <c r="L15" s="12">
        <f t="shared" si="12"/>
        <v>2.8394209860690123</v>
      </c>
      <c r="M15" s="12">
        <f t="shared" si="12"/>
        <v>3.1058482083442058</v>
      </c>
      <c r="N15" s="12">
        <f t="shared" si="12"/>
        <v>3.3945673899222193</v>
      </c>
      <c r="O15" s="12">
        <f t="shared" si="12"/>
        <v>3.707221314118565</v>
      </c>
      <c r="P15" s="12">
        <f t="shared" si="12"/>
        <v>4.0455577357079067</v>
      </c>
      <c r="Q15" s="12">
        <f t="shared" si="12"/>
        <v>4.4114350786499141</v>
      </c>
      <c r="R15" s="12">
        <f t="shared" si="12"/>
        <v>4.8068283892447852</v>
      </c>
      <c r="S15" s="12">
        <f t="shared" si="12"/>
        <v>5.2338355537985652</v>
      </c>
      <c r="T15" s="12">
        <f t="shared" si="12"/>
        <v>5.6946837901181242</v>
      </c>
      <c r="U15" s="13">
        <f t="shared" si="12"/>
        <v>6.1917364223999991</v>
      </c>
    </row>
    <row r="16" spans="1:21">
      <c r="A16" s="11">
        <f t="shared" si="4"/>
        <v>11</v>
      </c>
      <c r="B16" s="12">
        <f t="shared" si="2"/>
        <v>1.1156683466653166</v>
      </c>
      <c r="C16" s="12">
        <f>(1+C4)^$A$16</f>
        <v>1.243374308394652</v>
      </c>
      <c r="D16" s="12">
        <f t="shared" ref="D16:U16" si="13">(1+D4)^$A$16</f>
        <v>1.3842338707244455</v>
      </c>
      <c r="E16" s="12">
        <f t="shared" si="13"/>
        <v>1.5394540563150783</v>
      </c>
      <c r="F16" s="12">
        <f t="shared" si="13"/>
        <v>1.7103393581163138</v>
      </c>
      <c r="G16" s="12">
        <f t="shared" si="13"/>
        <v>1.8982985583354262</v>
      </c>
      <c r="H16" s="12">
        <f t="shared" si="13"/>
        <v>2.1048519522998355</v>
      </c>
      <c r="I16" s="12">
        <f t="shared" si="13"/>
        <v>2.3316389970546108</v>
      </c>
      <c r="J16" s="12">
        <f t="shared" si="13"/>
        <v>2.5804264053054093</v>
      </c>
      <c r="K16" s="12">
        <f t="shared" si="13"/>
        <v>2.8531167061100025</v>
      </c>
      <c r="L16" s="12">
        <f t="shared" si="13"/>
        <v>3.1517572945366035</v>
      </c>
      <c r="M16" s="12">
        <f t="shared" si="13"/>
        <v>3.47854999334551</v>
      </c>
      <c r="N16" s="12">
        <f t="shared" si="13"/>
        <v>3.8358611506121072</v>
      </c>
      <c r="O16" s="12">
        <f t="shared" si="13"/>
        <v>4.2262322980951641</v>
      </c>
      <c r="P16" s="12">
        <f t="shared" si="13"/>
        <v>4.6523913960640924</v>
      </c>
      <c r="Q16" s="12">
        <f t="shared" si="13"/>
        <v>5.1172646912338999</v>
      </c>
      <c r="R16" s="12">
        <f t="shared" si="13"/>
        <v>5.6239892154163984</v>
      </c>
      <c r="S16" s="12">
        <f t="shared" si="13"/>
        <v>6.1759259534823068</v>
      </c>
      <c r="T16" s="12">
        <f t="shared" si="13"/>
        <v>6.7766737102405674</v>
      </c>
      <c r="U16" s="13">
        <f t="shared" si="13"/>
        <v>7.4300837068799988</v>
      </c>
    </row>
    <row r="17" spans="1:21">
      <c r="A17" s="11">
        <f t="shared" si="4"/>
        <v>12</v>
      </c>
      <c r="B17" s="12">
        <f t="shared" si="2"/>
        <v>1.1268250301319698</v>
      </c>
      <c r="C17" s="12">
        <f>(1+C4)^$A$17</f>
        <v>1.2682417945625453</v>
      </c>
      <c r="D17" s="12">
        <f t="shared" ref="D17:U17" si="14">(1+D4)^$A$17</f>
        <v>1.4257608868461786</v>
      </c>
      <c r="E17" s="12">
        <f t="shared" si="14"/>
        <v>1.6010322185676817</v>
      </c>
      <c r="F17" s="12">
        <f t="shared" si="14"/>
        <v>1.7958563260221292</v>
      </c>
      <c r="G17" s="12">
        <f t="shared" si="14"/>
        <v>2.0121964718355518</v>
      </c>
      <c r="H17" s="12">
        <f t="shared" si="14"/>
        <v>2.2521915889608235</v>
      </c>
      <c r="I17" s="12">
        <f t="shared" si="14"/>
        <v>2.5181701168189798</v>
      </c>
      <c r="J17" s="12">
        <f t="shared" si="14"/>
        <v>2.812664781782896</v>
      </c>
      <c r="K17" s="12">
        <f t="shared" si="14"/>
        <v>3.1384283767210026</v>
      </c>
      <c r="L17" s="12">
        <f t="shared" si="14"/>
        <v>3.4984505969356294</v>
      </c>
      <c r="M17" s="12">
        <f t="shared" si="14"/>
        <v>3.8959759925469704</v>
      </c>
      <c r="N17" s="12">
        <f t="shared" si="14"/>
        <v>4.3345231001916806</v>
      </c>
      <c r="O17" s="12">
        <f t="shared" si="14"/>
        <v>4.8179048198284864</v>
      </c>
      <c r="P17" s="12">
        <f t="shared" si="14"/>
        <v>5.3502501054737053</v>
      </c>
      <c r="Q17" s="12">
        <f t="shared" si="14"/>
        <v>5.9360270418313235</v>
      </c>
      <c r="R17" s="12">
        <f t="shared" si="14"/>
        <v>6.5800673820371847</v>
      </c>
      <c r="S17" s="12">
        <f t="shared" si="14"/>
        <v>7.287592625109121</v>
      </c>
      <c r="T17" s="12">
        <f t="shared" si="14"/>
        <v>8.0642417151862755</v>
      </c>
      <c r="U17" s="13">
        <f t="shared" si="14"/>
        <v>8.9161004482559978</v>
      </c>
    </row>
    <row r="18" spans="1:21">
      <c r="A18" s="11">
        <f t="shared" si="4"/>
        <v>13</v>
      </c>
      <c r="B18" s="12">
        <f t="shared" si="2"/>
        <v>1.1380932804332895</v>
      </c>
      <c r="C18" s="12">
        <f>(1+C4)^$A$18</f>
        <v>1.2936066304537961</v>
      </c>
      <c r="D18" s="12">
        <f t="shared" ref="D18:U18" si="15">(1+D4)^$A$18</f>
        <v>1.4685337134515639</v>
      </c>
      <c r="E18" s="12">
        <f t="shared" si="15"/>
        <v>1.6650735073103891</v>
      </c>
      <c r="F18" s="12">
        <f t="shared" si="15"/>
        <v>1.885649142323236</v>
      </c>
      <c r="G18" s="12">
        <f t="shared" si="15"/>
        <v>2.1329282601456852</v>
      </c>
      <c r="H18" s="12">
        <f t="shared" si="15"/>
        <v>2.4098450001880813</v>
      </c>
      <c r="I18" s="12">
        <f t="shared" si="15"/>
        <v>2.7196237261644982</v>
      </c>
      <c r="J18" s="12">
        <f t="shared" si="15"/>
        <v>3.0658046121433573</v>
      </c>
      <c r="K18" s="12">
        <f t="shared" si="15"/>
        <v>3.4522712143931029</v>
      </c>
      <c r="L18" s="12">
        <f t="shared" si="15"/>
        <v>3.883280162598548</v>
      </c>
      <c r="M18" s="12">
        <f t="shared" si="15"/>
        <v>4.3634931116526063</v>
      </c>
      <c r="N18" s="12">
        <f t="shared" si="15"/>
        <v>4.8980111032165992</v>
      </c>
      <c r="O18" s="12">
        <f t="shared" si="15"/>
        <v>5.4924114946044744</v>
      </c>
      <c r="P18" s="12">
        <f t="shared" si="15"/>
        <v>6.1527876212947614</v>
      </c>
      <c r="Q18" s="12">
        <f t="shared" si="15"/>
        <v>6.8857913685243348</v>
      </c>
      <c r="R18" s="12">
        <f t="shared" si="15"/>
        <v>7.6986788369835057</v>
      </c>
      <c r="S18" s="12">
        <f t="shared" si="15"/>
        <v>8.5993592976287623</v>
      </c>
      <c r="T18" s="12">
        <f t="shared" si="15"/>
        <v>9.5964476410716664</v>
      </c>
      <c r="U18" s="13">
        <f t="shared" si="15"/>
        <v>10.699320537907198</v>
      </c>
    </row>
    <row r="19" spans="1:21">
      <c r="A19" s="11">
        <f t="shared" si="4"/>
        <v>14</v>
      </c>
      <c r="B19" s="12">
        <f t="shared" si="2"/>
        <v>1.1494742132376226</v>
      </c>
      <c r="C19" s="12">
        <f>(1+C4)^$A$19</f>
        <v>1.3194787630628722</v>
      </c>
      <c r="D19" s="12">
        <f t="shared" ref="D19:U19" si="16">(1+D4)^$A$19</f>
        <v>1.512589724855111</v>
      </c>
      <c r="E19" s="12">
        <f t="shared" si="16"/>
        <v>1.7316764476028046</v>
      </c>
      <c r="F19" s="12">
        <f t="shared" si="16"/>
        <v>1.9799315994393973</v>
      </c>
      <c r="G19" s="12">
        <f t="shared" si="16"/>
        <v>2.2609039557544262</v>
      </c>
      <c r="H19" s="12">
        <f t="shared" si="16"/>
        <v>2.5785341502012469</v>
      </c>
      <c r="I19" s="12">
        <f t="shared" si="16"/>
        <v>2.9371936242576586</v>
      </c>
      <c r="J19" s="12">
        <f t="shared" si="16"/>
        <v>3.3417270272362596</v>
      </c>
      <c r="K19" s="12">
        <f t="shared" si="16"/>
        <v>3.7974983358324139</v>
      </c>
      <c r="L19" s="12">
        <f t="shared" si="16"/>
        <v>4.3104409804843877</v>
      </c>
      <c r="M19" s="12">
        <f t="shared" si="16"/>
        <v>4.887112285050919</v>
      </c>
      <c r="N19" s="12">
        <f t="shared" si="16"/>
        <v>5.5347525466347554</v>
      </c>
      <c r="O19" s="12">
        <f t="shared" si="16"/>
        <v>6.2613491038491</v>
      </c>
      <c r="P19" s="12">
        <f t="shared" si="16"/>
        <v>7.0757057644889754</v>
      </c>
      <c r="Q19" s="12">
        <f t="shared" si="16"/>
        <v>7.9875179874882285</v>
      </c>
      <c r="R19" s="12">
        <f t="shared" si="16"/>
        <v>9.007454239270702</v>
      </c>
      <c r="S19" s="12">
        <f t="shared" si="16"/>
        <v>10.14724397120194</v>
      </c>
      <c r="T19" s="12">
        <f t="shared" si="16"/>
        <v>11.419772692875283</v>
      </c>
      <c r="U19" s="13">
        <f t="shared" si="16"/>
        <v>12.839184645488636</v>
      </c>
    </row>
    <row r="20" spans="1:21">
      <c r="A20" s="11">
        <f t="shared" si="4"/>
        <v>15</v>
      </c>
      <c r="B20" s="12">
        <f t="shared" si="2"/>
        <v>1.1609689553699984</v>
      </c>
      <c r="C20" s="12">
        <f>(1+C4)^$A$20</f>
        <v>1.3458683383241292</v>
      </c>
      <c r="D20" s="12">
        <f t="shared" ref="D20:U20" si="17">(1+D4)^$A$20</f>
        <v>1.5579674166007644</v>
      </c>
      <c r="E20" s="12">
        <f t="shared" si="17"/>
        <v>1.8009435055069167</v>
      </c>
      <c r="F20" s="12">
        <f t="shared" si="17"/>
        <v>2.0789281794113679</v>
      </c>
      <c r="G20" s="12">
        <f t="shared" si="17"/>
        <v>2.3965581930996924</v>
      </c>
      <c r="H20" s="12">
        <f t="shared" si="17"/>
        <v>2.7590315407153345</v>
      </c>
      <c r="I20" s="12">
        <f t="shared" si="17"/>
        <v>3.1721691141982715</v>
      </c>
      <c r="J20" s="12">
        <f t="shared" si="17"/>
        <v>3.6424824596875229</v>
      </c>
      <c r="K20" s="12">
        <f t="shared" si="17"/>
        <v>4.1772481694156554</v>
      </c>
      <c r="L20" s="12">
        <f t="shared" si="17"/>
        <v>4.7845894883376703</v>
      </c>
      <c r="M20" s="12">
        <f t="shared" si="17"/>
        <v>5.4735657592570286</v>
      </c>
      <c r="N20" s="12">
        <f t="shared" si="17"/>
        <v>6.2542703776972735</v>
      </c>
      <c r="O20" s="12">
        <f t="shared" si="17"/>
        <v>7.1379379783879733</v>
      </c>
      <c r="P20" s="12">
        <f t="shared" si="17"/>
        <v>8.1370616291623197</v>
      </c>
      <c r="Q20" s="12">
        <f t="shared" si="17"/>
        <v>9.2655208654863443</v>
      </c>
      <c r="R20" s="12">
        <f t="shared" si="17"/>
        <v>10.53872145994672</v>
      </c>
      <c r="S20" s="12">
        <f t="shared" si="17"/>
        <v>11.973747886018289</v>
      </c>
      <c r="T20" s="12">
        <f t="shared" si="17"/>
        <v>13.589529504521588</v>
      </c>
      <c r="U20" s="13">
        <f t="shared" si="17"/>
        <v>15.407021574586365</v>
      </c>
    </row>
    <row r="21" spans="1:21">
      <c r="A21" s="11">
        <f t="shared" si="4"/>
        <v>16</v>
      </c>
      <c r="B21" s="12">
        <f t="shared" si="2"/>
        <v>1.1725786449236988</v>
      </c>
      <c r="C21" s="12">
        <f>(1+C4)^$A$21</f>
        <v>1.372785705090612</v>
      </c>
      <c r="D21" s="12">
        <f t="shared" ref="D21:U21" si="18">(1+D4)^$A$21</f>
        <v>1.6047064390987871</v>
      </c>
      <c r="E21" s="12">
        <f t="shared" si="18"/>
        <v>1.8729812457271937</v>
      </c>
      <c r="F21" s="12">
        <f t="shared" si="18"/>
        <v>2.182874588381936</v>
      </c>
      <c r="G21" s="12">
        <f t="shared" si="18"/>
        <v>2.5403516846856733</v>
      </c>
      <c r="H21" s="12">
        <f t="shared" si="18"/>
        <v>2.9521637485654075</v>
      </c>
      <c r="I21" s="12">
        <f t="shared" si="18"/>
        <v>3.4259426433341331</v>
      </c>
      <c r="J21" s="12">
        <f t="shared" si="18"/>
        <v>3.9703058810594003</v>
      </c>
      <c r="K21" s="12">
        <f t="shared" si="18"/>
        <v>4.5949729863572211</v>
      </c>
      <c r="L21" s="12">
        <f t="shared" si="18"/>
        <v>5.3108943320548132</v>
      </c>
      <c r="M21" s="12">
        <f t="shared" si="18"/>
        <v>6.1303936503678713</v>
      </c>
      <c r="N21" s="12">
        <f t="shared" si="18"/>
        <v>7.0673255267979185</v>
      </c>
      <c r="O21" s="12">
        <f t="shared" si="18"/>
        <v>8.1372492953622917</v>
      </c>
      <c r="P21" s="12">
        <f t="shared" si="18"/>
        <v>9.3576208735366659</v>
      </c>
      <c r="Q21" s="12">
        <f t="shared" si="18"/>
        <v>10.748004203964159</v>
      </c>
      <c r="R21" s="12">
        <f t="shared" si="18"/>
        <v>12.330304108137661</v>
      </c>
      <c r="S21" s="12">
        <f t="shared" si="18"/>
        <v>14.129022505501579</v>
      </c>
      <c r="T21" s="12">
        <f t="shared" si="18"/>
        <v>16.17154011038069</v>
      </c>
      <c r="U21" s="13">
        <f t="shared" si="18"/>
        <v>18.488425889503635</v>
      </c>
    </row>
    <row r="22" spans="1:21">
      <c r="A22" s="11">
        <f t="shared" si="4"/>
        <v>17</v>
      </c>
      <c r="B22" s="12">
        <f t="shared" si="2"/>
        <v>1.1843044313729358</v>
      </c>
      <c r="C22" s="12">
        <f>(1+C4)^$A$22</f>
        <v>1.4002414191924244</v>
      </c>
      <c r="D22" s="12">
        <f t="shared" ref="D22:U22" si="19">(1+D4)^$A$22</f>
        <v>1.6528476322717507</v>
      </c>
      <c r="E22" s="12">
        <f t="shared" si="19"/>
        <v>1.9479004955562815</v>
      </c>
      <c r="F22" s="12">
        <f t="shared" si="19"/>
        <v>2.2920183178010332</v>
      </c>
      <c r="G22" s="12">
        <f t="shared" si="19"/>
        <v>2.692772785766814</v>
      </c>
      <c r="H22" s="12">
        <f t="shared" si="19"/>
        <v>3.1588152109649861</v>
      </c>
      <c r="I22" s="12">
        <f t="shared" si="19"/>
        <v>3.7000180548008639</v>
      </c>
      <c r="J22" s="12">
        <f t="shared" si="19"/>
        <v>4.3276334103547462</v>
      </c>
      <c r="K22" s="12">
        <f t="shared" si="19"/>
        <v>5.0544702849929433</v>
      </c>
      <c r="L22" s="12">
        <f t="shared" si="19"/>
        <v>5.895092708580842</v>
      </c>
      <c r="M22" s="12">
        <f t="shared" si="19"/>
        <v>6.866040888412015</v>
      </c>
      <c r="N22" s="12">
        <f t="shared" si="19"/>
        <v>7.9860778452816472</v>
      </c>
      <c r="O22" s="12">
        <f t="shared" si="19"/>
        <v>9.276464196713011</v>
      </c>
      <c r="P22" s="12">
        <f t="shared" si="19"/>
        <v>10.761264004567165</v>
      </c>
      <c r="Q22" s="12">
        <f t="shared" si="19"/>
        <v>12.467684876598424</v>
      </c>
      <c r="R22" s="12">
        <f t="shared" si="19"/>
        <v>14.426455806521062</v>
      </c>
      <c r="S22" s="12">
        <f t="shared" si="19"/>
        <v>16.672246556491864</v>
      </c>
      <c r="T22" s="12">
        <f t="shared" si="19"/>
        <v>19.244132731353019</v>
      </c>
      <c r="U22" s="13">
        <f t="shared" si="19"/>
        <v>22.186111067404362</v>
      </c>
    </row>
    <row r="23" spans="1:21">
      <c r="A23" s="11">
        <f t="shared" si="4"/>
        <v>18</v>
      </c>
      <c r="B23" s="12">
        <f t="shared" si="2"/>
        <v>1.1961474756866652</v>
      </c>
      <c r="C23" s="12">
        <f>(1+C4)^$A$23</f>
        <v>1.4282462475762727</v>
      </c>
      <c r="D23" s="12">
        <f t="shared" ref="D23:U23" si="20">(1+D4)^$A$23</f>
        <v>1.7024330612399032</v>
      </c>
      <c r="E23" s="12">
        <f t="shared" si="20"/>
        <v>2.025816515378533</v>
      </c>
      <c r="F23" s="12">
        <f t="shared" si="20"/>
        <v>2.4066192336910848</v>
      </c>
      <c r="G23" s="12">
        <f t="shared" si="20"/>
        <v>2.8543391529128228</v>
      </c>
      <c r="H23" s="12">
        <f t="shared" si="20"/>
        <v>3.3799322757325352</v>
      </c>
      <c r="I23" s="12">
        <f t="shared" si="20"/>
        <v>3.9960194991849334</v>
      </c>
      <c r="J23" s="12">
        <f t="shared" si="20"/>
        <v>4.7171204172866741</v>
      </c>
      <c r="K23" s="12">
        <f t="shared" si="20"/>
        <v>5.5599173134922379</v>
      </c>
      <c r="L23" s="12">
        <f t="shared" si="20"/>
        <v>6.5435529065247344</v>
      </c>
      <c r="M23" s="12">
        <f t="shared" si="20"/>
        <v>7.6899657950214566</v>
      </c>
      <c r="N23" s="12">
        <f t="shared" si="20"/>
        <v>9.02426796516826</v>
      </c>
      <c r="O23" s="12">
        <f t="shared" si="20"/>
        <v>10.575169184252832</v>
      </c>
      <c r="P23" s="12">
        <f t="shared" si="20"/>
        <v>12.375453605252238</v>
      </c>
      <c r="Q23" s="12">
        <f t="shared" si="20"/>
        <v>14.462514456854171</v>
      </c>
      <c r="R23" s="12">
        <f t="shared" si="20"/>
        <v>16.878953293629642</v>
      </c>
      <c r="S23" s="12">
        <f t="shared" si="20"/>
        <v>19.673250936660398</v>
      </c>
      <c r="T23" s="12">
        <f t="shared" si="20"/>
        <v>22.900517950310093</v>
      </c>
      <c r="U23" s="13">
        <f t="shared" si="20"/>
        <v>26.623333280885234</v>
      </c>
    </row>
    <row r="24" spans="1:21">
      <c r="A24" s="11">
        <f>A23+1</f>
        <v>19</v>
      </c>
      <c r="B24" s="12">
        <f t="shared" si="2"/>
        <v>1.2081089504435316</v>
      </c>
      <c r="C24" s="12">
        <f>(1+C4)^$A$24</f>
        <v>1.4568111725277981</v>
      </c>
      <c r="D24" s="12">
        <f t="shared" ref="D24:U24" si="21">(1+D4)^$A$24</f>
        <v>1.7535060530771003</v>
      </c>
      <c r="E24" s="12">
        <f t="shared" si="21"/>
        <v>2.1068491759936743</v>
      </c>
      <c r="F24" s="12">
        <f t="shared" si="21"/>
        <v>2.526950195375639</v>
      </c>
      <c r="G24" s="12">
        <f t="shared" si="21"/>
        <v>3.0255995020875925</v>
      </c>
      <c r="H24" s="12">
        <f t="shared" si="21"/>
        <v>3.6165275350338129</v>
      </c>
      <c r="I24" s="12">
        <f t="shared" si="21"/>
        <v>4.3157010591197285</v>
      </c>
      <c r="J24" s="12">
        <f t="shared" si="21"/>
        <v>5.1416612548424752</v>
      </c>
      <c r="K24" s="12">
        <f t="shared" si="21"/>
        <v>6.1159090448414632</v>
      </c>
      <c r="L24" s="12">
        <f t="shared" si="21"/>
        <v>7.2633437262424545</v>
      </c>
      <c r="M24" s="12">
        <f t="shared" si="21"/>
        <v>8.6127616904240298</v>
      </c>
      <c r="N24" s="12">
        <f t="shared" si="21"/>
        <v>10.197422800640132</v>
      </c>
      <c r="O24" s="12">
        <f t="shared" si="21"/>
        <v>12.05569287004823</v>
      </c>
      <c r="P24" s="12">
        <f t="shared" si="21"/>
        <v>14.231771646040073</v>
      </c>
      <c r="Q24" s="12">
        <f t="shared" si="21"/>
        <v>16.776516769950838</v>
      </c>
      <c r="R24" s="12">
        <f t="shared" si="21"/>
        <v>19.748375353546681</v>
      </c>
      <c r="S24" s="12">
        <f t="shared" si="21"/>
        <v>23.214436105259267</v>
      </c>
      <c r="T24" s="12">
        <f t="shared" si="21"/>
        <v>27.251616360869011</v>
      </c>
      <c r="U24" s="13">
        <f t="shared" si="21"/>
        <v>31.947999937062281</v>
      </c>
    </row>
    <row r="25" spans="1:21">
      <c r="A25" s="14">
        <f t="shared" si="4"/>
        <v>20</v>
      </c>
      <c r="B25" s="15">
        <f t="shared" si="2"/>
        <v>1.220190039947967</v>
      </c>
      <c r="C25" s="15">
        <f>(1+C4)^$A$25</f>
        <v>1.4859473959783542</v>
      </c>
      <c r="D25" s="15">
        <f t="shared" ref="D25:U25" si="22">(1+D4)^$A$25</f>
        <v>1.8061112346694133</v>
      </c>
      <c r="E25" s="15">
        <f t="shared" si="22"/>
        <v>2.1911231430334213</v>
      </c>
      <c r="F25" s="15">
        <f t="shared" si="22"/>
        <v>2.6532977051444209</v>
      </c>
      <c r="G25" s="15">
        <f t="shared" si="22"/>
        <v>3.207135472212848</v>
      </c>
      <c r="H25" s="15">
        <f t="shared" si="22"/>
        <v>3.8696844624861795</v>
      </c>
      <c r="I25" s="15">
        <f t="shared" si="22"/>
        <v>4.6609571438493065</v>
      </c>
      <c r="J25" s="15">
        <f t="shared" si="22"/>
        <v>5.6044107677782975</v>
      </c>
      <c r="K25" s="15">
        <f t="shared" si="22"/>
        <v>6.7274999493256091</v>
      </c>
      <c r="L25" s="15">
        <f t="shared" si="22"/>
        <v>8.0623115361291227</v>
      </c>
      <c r="M25" s="15">
        <f t="shared" si="22"/>
        <v>9.6462930932749114</v>
      </c>
      <c r="N25" s="15">
        <f t="shared" si="22"/>
        <v>11.523087764723348</v>
      </c>
      <c r="O25" s="15">
        <f t="shared" si="22"/>
        <v>13.743489871854981</v>
      </c>
      <c r="P25" s="15">
        <f t="shared" si="22"/>
        <v>16.366537392946082</v>
      </c>
      <c r="Q25" s="15">
        <f t="shared" si="22"/>
        <v>19.46075945314297</v>
      </c>
      <c r="R25" s="15">
        <f t="shared" si="22"/>
        <v>23.105599163649611</v>
      </c>
      <c r="S25" s="15">
        <f t="shared" si="22"/>
        <v>27.393034604205933</v>
      </c>
      <c r="T25" s="15">
        <f t="shared" si="22"/>
        <v>32.42942346943412</v>
      </c>
      <c r="U25" s="16">
        <f t="shared" si="22"/>
        <v>38.337599924474738</v>
      </c>
    </row>
    <row r="26" spans="1:21">
      <c r="A26" s="9"/>
      <c r="B26" s="159" t="s">
        <v>8</v>
      </c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60"/>
    </row>
    <row r="27" spans="1:21">
      <c r="A27" s="10"/>
      <c r="B27" s="157" t="s">
        <v>104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8"/>
    </row>
    <row r="28" spans="1:21">
      <c r="A28" s="11"/>
      <c r="B28" s="170" t="str">
        <f>B3</f>
        <v>Επιτόκια εκτοκιστικών περιόδων</v>
      </c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1"/>
    </row>
    <row r="29" spans="1:21">
      <c r="A29" s="172" t="str">
        <f>A4</f>
        <v>Εκτοκιστικές περίοδοι</v>
      </c>
      <c r="B29" s="161">
        <v>0.01</v>
      </c>
      <c r="C29" s="161">
        <f>B29+1%</f>
        <v>0.02</v>
      </c>
      <c r="D29" s="161">
        <f t="shared" ref="D29:T29" si="23">C29+1%</f>
        <v>0.03</v>
      </c>
      <c r="E29" s="161">
        <f t="shared" si="23"/>
        <v>0.04</v>
      </c>
      <c r="F29" s="161">
        <f t="shared" si="23"/>
        <v>0.05</v>
      </c>
      <c r="G29" s="161">
        <f t="shared" si="23"/>
        <v>6.0000000000000005E-2</v>
      </c>
      <c r="H29" s="161">
        <f t="shared" si="23"/>
        <v>7.0000000000000007E-2</v>
      </c>
      <c r="I29" s="161">
        <f t="shared" si="23"/>
        <v>0.08</v>
      </c>
      <c r="J29" s="161">
        <f t="shared" si="23"/>
        <v>0.09</v>
      </c>
      <c r="K29" s="161">
        <f t="shared" si="23"/>
        <v>9.9999999999999992E-2</v>
      </c>
      <c r="L29" s="161">
        <f t="shared" si="23"/>
        <v>0.10999999999999999</v>
      </c>
      <c r="M29" s="161">
        <f t="shared" si="23"/>
        <v>0.11999999999999998</v>
      </c>
      <c r="N29" s="161">
        <f t="shared" si="23"/>
        <v>0.12999999999999998</v>
      </c>
      <c r="O29" s="161">
        <f t="shared" si="23"/>
        <v>0.13999999999999999</v>
      </c>
      <c r="P29" s="161">
        <f t="shared" si="23"/>
        <v>0.15</v>
      </c>
      <c r="Q29" s="161">
        <f t="shared" si="23"/>
        <v>0.16</v>
      </c>
      <c r="R29" s="161">
        <f t="shared" si="23"/>
        <v>0.17</v>
      </c>
      <c r="S29" s="161">
        <f t="shared" si="23"/>
        <v>0.18000000000000002</v>
      </c>
      <c r="T29" s="161">
        <f t="shared" si="23"/>
        <v>0.19000000000000003</v>
      </c>
      <c r="U29" s="164">
        <f>T29+1%</f>
        <v>0.20000000000000004</v>
      </c>
    </row>
    <row r="30" spans="1:21">
      <c r="A30" s="172"/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4"/>
    </row>
    <row r="31" spans="1:21">
      <c r="A31" s="11">
        <v>1</v>
      </c>
      <c r="B31" s="12">
        <f t="shared" ref="B31:U31" si="24">1/B6</f>
        <v>0.99009900990099009</v>
      </c>
      <c r="C31" s="12">
        <f t="shared" si="24"/>
        <v>0.98039215686274506</v>
      </c>
      <c r="D31" s="12">
        <f t="shared" si="24"/>
        <v>0.970873786407767</v>
      </c>
      <c r="E31" s="12">
        <f t="shared" si="24"/>
        <v>0.96153846153846145</v>
      </c>
      <c r="F31" s="12">
        <f t="shared" si="24"/>
        <v>0.95238095238095233</v>
      </c>
      <c r="G31" s="12">
        <f t="shared" si="24"/>
        <v>0.94339622641509424</v>
      </c>
      <c r="H31" s="12">
        <f t="shared" si="24"/>
        <v>0.93457943925233644</v>
      </c>
      <c r="I31" s="12">
        <f t="shared" si="24"/>
        <v>0.92592592592592582</v>
      </c>
      <c r="J31" s="12">
        <f t="shared" si="24"/>
        <v>0.9174311926605504</v>
      </c>
      <c r="K31" s="12">
        <f t="shared" si="24"/>
        <v>0.90909090909090906</v>
      </c>
      <c r="L31" s="12">
        <f t="shared" si="24"/>
        <v>0.90090090090090102</v>
      </c>
      <c r="M31" s="12">
        <f t="shared" si="24"/>
        <v>0.8928571428571429</v>
      </c>
      <c r="N31" s="12">
        <f t="shared" si="24"/>
        <v>0.88495575221238942</v>
      </c>
      <c r="O31" s="12">
        <f t="shared" si="24"/>
        <v>0.87719298245614041</v>
      </c>
      <c r="P31" s="12">
        <f t="shared" si="24"/>
        <v>0.86956521739130443</v>
      </c>
      <c r="Q31" s="12">
        <f t="shared" si="24"/>
        <v>0.86206896551724144</v>
      </c>
      <c r="R31" s="12">
        <f t="shared" si="24"/>
        <v>0.85470085470085477</v>
      </c>
      <c r="S31" s="12">
        <f t="shared" si="24"/>
        <v>0.84745762711864414</v>
      </c>
      <c r="T31" s="12">
        <f t="shared" si="24"/>
        <v>0.84033613445378152</v>
      </c>
      <c r="U31" s="13">
        <f t="shared" si="24"/>
        <v>0.83333333333333337</v>
      </c>
    </row>
    <row r="32" spans="1:21">
      <c r="A32" s="11">
        <f>A31+1</f>
        <v>2</v>
      </c>
      <c r="B32" s="12">
        <f t="shared" ref="B32:U32" si="25">1/B7</f>
        <v>0.98029604940692083</v>
      </c>
      <c r="C32" s="12">
        <f t="shared" si="25"/>
        <v>0.96116878123798544</v>
      </c>
      <c r="D32" s="12">
        <f t="shared" si="25"/>
        <v>0.94259590913375435</v>
      </c>
      <c r="E32" s="12">
        <f t="shared" si="25"/>
        <v>0.92455621301775137</v>
      </c>
      <c r="F32" s="12">
        <f t="shared" si="25"/>
        <v>0.90702947845804982</v>
      </c>
      <c r="G32" s="12">
        <f t="shared" si="25"/>
        <v>0.88999644001423983</v>
      </c>
      <c r="H32" s="12">
        <f t="shared" si="25"/>
        <v>0.87343872827321156</v>
      </c>
      <c r="I32" s="12">
        <f t="shared" si="25"/>
        <v>0.85733882030178321</v>
      </c>
      <c r="J32" s="12">
        <f t="shared" si="25"/>
        <v>0.84167999326655996</v>
      </c>
      <c r="K32" s="12">
        <f t="shared" si="25"/>
        <v>0.82644628099173545</v>
      </c>
      <c r="L32" s="12">
        <f t="shared" si="25"/>
        <v>0.81162243324405503</v>
      </c>
      <c r="M32" s="12">
        <f t="shared" si="25"/>
        <v>0.79719387755102056</v>
      </c>
      <c r="N32" s="12">
        <f t="shared" si="25"/>
        <v>0.78314668337379612</v>
      </c>
      <c r="O32" s="12">
        <f t="shared" si="25"/>
        <v>0.76946752847029865</v>
      </c>
      <c r="P32" s="12">
        <f t="shared" si="25"/>
        <v>0.7561436672967865</v>
      </c>
      <c r="Q32" s="12">
        <f t="shared" si="25"/>
        <v>0.74316290130796681</v>
      </c>
      <c r="R32" s="12">
        <f t="shared" si="25"/>
        <v>0.73051355102637161</v>
      </c>
      <c r="S32" s="12">
        <f t="shared" si="25"/>
        <v>0.71818442976156283</v>
      </c>
      <c r="T32" s="12">
        <f t="shared" si="25"/>
        <v>0.70616481886872395</v>
      </c>
      <c r="U32" s="13">
        <f t="shared" si="25"/>
        <v>0.69444444444444442</v>
      </c>
    </row>
    <row r="33" spans="1:26">
      <c r="A33" s="11">
        <f t="shared" ref="A33:A48" si="26">A32+1</f>
        <v>3</v>
      </c>
      <c r="B33" s="12">
        <f t="shared" ref="B33:U33" si="27">1/B8</f>
        <v>0.97059014792764453</v>
      </c>
      <c r="C33" s="12">
        <f t="shared" si="27"/>
        <v>0.94232233454704462</v>
      </c>
      <c r="D33" s="12">
        <f t="shared" si="27"/>
        <v>0.91514165935315961</v>
      </c>
      <c r="E33" s="12">
        <f t="shared" si="27"/>
        <v>0.88899635867091487</v>
      </c>
      <c r="F33" s="12">
        <f t="shared" si="27"/>
        <v>0.86383759853147601</v>
      </c>
      <c r="G33" s="12">
        <f t="shared" si="27"/>
        <v>0.8396192830323016</v>
      </c>
      <c r="H33" s="12">
        <f t="shared" si="27"/>
        <v>0.81629787689085187</v>
      </c>
      <c r="I33" s="12">
        <f t="shared" si="27"/>
        <v>0.79383224102016958</v>
      </c>
      <c r="J33" s="12">
        <f t="shared" si="27"/>
        <v>0.77218348006106419</v>
      </c>
      <c r="K33" s="12">
        <f t="shared" si="27"/>
        <v>0.75131480090157754</v>
      </c>
      <c r="L33" s="12">
        <f t="shared" si="27"/>
        <v>0.73119138130095052</v>
      </c>
      <c r="M33" s="12">
        <f t="shared" si="27"/>
        <v>0.71178024781341132</v>
      </c>
      <c r="N33" s="12">
        <f t="shared" si="27"/>
        <v>0.69305016227769578</v>
      </c>
      <c r="O33" s="12">
        <f t="shared" si="27"/>
        <v>0.67497151620201634</v>
      </c>
      <c r="P33" s="12">
        <f t="shared" si="27"/>
        <v>0.65751623243198831</v>
      </c>
      <c r="Q33" s="12">
        <f t="shared" si="27"/>
        <v>0.64065767354135073</v>
      </c>
      <c r="R33" s="12">
        <f t="shared" si="27"/>
        <v>0.62437055643279626</v>
      </c>
      <c r="S33" s="12">
        <f t="shared" si="27"/>
        <v>0.6086308726792905</v>
      </c>
      <c r="T33" s="12">
        <f t="shared" si="27"/>
        <v>0.59341581417539835</v>
      </c>
      <c r="U33" s="13">
        <f t="shared" si="27"/>
        <v>0.57870370370370372</v>
      </c>
    </row>
    <row r="34" spans="1:26">
      <c r="A34" s="11">
        <f t="shared" si="26"/>
        <v>4</v>
      </c>
      <c r="B34" s="12">
        <f t="shared" ref="B34:U34" si="28">1/B9</f>
        <v>0.96098034448281622</v>
      </c>
      <c r="C34" s="12">
        <f t="shared" si="28"/>
        <v>0.9238454260265142</v>
      </c>
      <c r="D34" s="12">
        <f t="shared" si="28"/>
        <v>0.888487047915689</v>
      </c>
      <c r="E34" s="12">
        <f t="shared" si="28"/>
        <v>0.85480419102972571</v>
      </c>
      <c r="F34" s="12">
        <f t="shared" si="28"/>
        <v>0.82270247479188197</v>
      </c>
      <c r="G34" s="12">
        <f t="shared" si="28"/>
        <v>0.79209366323802044</v>
      </c>
      <c r="H34" s="12">
        <f t="shared" si="28"/>
        <v>0.7628952120475252</v>
      </c>
      <c r="I34" s="12">
        <f t="shared" si="28"/>
        <v>0.73502985279645328</v>
      </c>
      <c r="J34" s="12">
        <f t="shared" si="28"/>
        <v>0.7084252110651964</v>
      </c>
      <c r="K34" s="12">
        <f t="shared" si="28"/>
        <v>0.68301345536507052</v>
      </c>
      <c r="L34" s="12">
        <f t="shared" si="28"/>
        <v>0.65873097414500059</v>
      </c>
      <c r="M34" s="12">
        <f t="shared" si="28"/>
        <v>0.63551807840483165</v>
      </c>
      <c r="N34" s="12">
        <f t="shared" si="28"/>
        <v>0.61331872767937679</v>
      </c>
      <c r="O34" s="12">
        <f t="shared" si="28"/>
        <v>0.59208027737018987</v>
      </c>
      <c r="P34" s="12">
        <f t="shared" si="28"/>
        <v>0.57175324559303342</v>
      </c>
      <c r="Q34" s="12">
        <f t="shared" si="28"/>
        <v>0.5522910978804747</v>
      </c>
      <c r="R34" s="12">
        <f t="shared" si="28"/>
        <v>0.53365004823315931</v>
      </c>
      <c r="S34" s="12">
        <f t="shared" si="28"/>
        <v>0.51578887515194116</v>
      </c>
      <c r="T34" s="12">
        <f t="shared" si="28"/>
        <v>0.49866875140789779</v>
      </c>
      <c r="U34" s="13">
        <f t="shared" si="28"/>
        <v>0.48225308641975312</v>
      </c>
    </row>
    <row r="35" spans="1:26">
      <c r="A35" s="11">
        <f t="shared" si="26"/>
        <v>5</v>
      </c>
      <c r="B35" s="12">
        <f t="shared" ref="B35:U35" si="29">1/B10</f>
        <v>0.95146568760674888</v>
      </c>
      <c r="C35" s="12">
        <f t="shared" si="29"/>
        <v>0.90573080982991594</v>
      </c>
      <c r="D35" s="12">
        <f t="shared" si="29"/>
        <v>0.86260878438416411</v>
      </c>
      <c r="E35" s="12">
        <f t="shared" si="29"/>
        <v>0.82192710675935154</v>
      </c>
      <c r="F35" s="12">
        <f t="shared" si="29"/>
        <v>0.78352616646845896</v>
      </c>
      <c r="G35" s="12">
        <f t="shared" si="29"/>
        <v>0.74725817286605689</v>
      </c>
      <c r="H35" s="12">
        <f t="shared" si="29"/>
        <v>0.71298617948366838</v>
      </c>
      <c r="I35" s="12">
        <f t="shared" si="29"/>
        <v>0.68058319703375303</v>
      </c>
      <c r="J35" s="12">
        <f t="shared" si="29"/>
        <v>0.64993138629834524</v>
      </c>
      <c r="K35" s="12">
        <f t="shared" si="29"/>
        <v>0.62092132305915493</v>
      </c>
      <c r="L35" s="12">
        <f t="shared" si="29"/>
        <v>0.59345132805855916</v>
      </c>
      <c r="M35" s="12">
        <f t="shared" si="29"/>
        <v>0.56742685571859974</v>
      </c>
      <c r="N35" s="12">
        <f t="shared" si="29"/>
        <v>0.54275993599944861</v>
      </c>
      <c r="O35" s="12">
        <f t="shared" si="29"/>
        <v>0.51936866435981566</v>
      </c>
      <c r="P35" s="12">
        <f t="shared" si="29"/>
        <v>0.49717673529828987</v>
      </c>
      <c r="Q35" s="12">
        <f t="shared" si="29"/>
        <v>0.47611301541420237</v>
      </c>
      <c r="R35" s="12">
        <f t="shared" si="29"/>
        <v>0.45611115233603361</v>
      </c>
      <c r="S35" s="12">
        <f t="shared" si="29"/>
        <v>0.43710921623045873</v>
      </c>
      <c r="T35" s="12">
        <f t="shared" si="29"/>
        <v>0.41904937093100653</v>
      </c>
      <c r="U35" s="13">
        <f t="shared" si="29"/>
        <v>0.4018775720164609</v>
      </c>
    </row>
    <row r="36" spans="1:26">
      <c r="A36" s="11">
        <f t="shared" si="26"/>
        <v>6</v>
      </c>
      <c r="B36" s="12">
        <f t="shared" ref="B36:U36" si="30">1/B11</f>
        <v>0.94204523525420658</v>
      </c>
      <c r="C36" s="12">
        <f t="shared" si="30"/>
        <v>0.88797138218619198</v>
      </c>
      <c r="D36" s="12">
        <f t="shared" si="30"/>
        <v>0.83748425668365445</v>
      </c>
      <c r="E36" s="12">
        <f t="shared" si="30"/>
        <v>0.79031452573014571</v>
      </c>
      <c r="F36" s="12">
        <f t="shared" si="30"/>
        <v>0.74621539663662761</v>
      </c>
      <c r="G36" s="12">
        <f t="shared" si="30"/>
        <v>0.70496054043967626</v>
      </c>
      <c r="H36" s="12">
        <f t="shared" si="30"/>
        <v>0.66634222381651254</v>
      </c>
      <c r="I36" s="12">
        <f t="shared" si="30"/>
        <v>0.63016962688310452</v>
      </c>
      <c r="J36" s="12">
        <f t="shared" si="30"/>
        <v>0.5962673268792158</v>
      </c>
      <c r="K36" s="12">
        <f t="shared" si="30"/>
        <v>0.56447393005377722</v>
      </c>
      <c r="L36" s="12">
        <f t="shared" si="30"/>
        <v>0.53464083608879209</v>
      </c>
      <c r="M36" s="12">
        <f t="shared" si="30"/>
        <v>0.50663112117732123</v>
      </c>
      <c r="N36" s="12">
        <f t="shared" si="30"/>
        <v>0.48031852743314046</v>
      </c>
      <c r="O36" s="12">
        <f t="shared" si="30"/>
        <v>0.45558654768404888</v>
      </c>
      <c r="P36" s="12">
        <f t="shared" si="30"/>
        <v>0.43232759591155645</v>
      </c>
      <c r="Q36" s="12">
        <f t="shared" si="30"/>
        <v>0.41044225466741585</v>
      </c>
      <c r="R36" s="12">
        <f t="shared" si="30"/>
        <v>0.38983859174019969</v>
      </c>
      <c r="S36" s="12">
        <f t="shared" si="30"/>
        <v>0.37043153917835481</v>
      </c>
      <c r="T36" s="12">
        <f t="shared" si="30"/>
        <v>0.3521423285134509</v>
      </c>
      <c r="U36" s="13">
        <f t="shared" si="30"/>
        <v>0.33489797668038412</v>
      </c>
    </row>
    <row r="37" spans="1:26">
      <c r="A37" s="11">
        <f t="shared" si="26"/>
        <v>7</v>
      </c>
      <c r="B37" s="12">
        <f t="shared" ref="B37:U37" si="31">1/B12</f>
        <v>0.93271805470713554</v>
      </c>
      <c r="C37" s="12">
        <f t="shared" si="31"/>
        <v>0.87056017861391388</v>
      </c>
      <c r="D37" s="12">
        <f t="shared" si="31"/>
        <v>0.81309151134335378</v>
      </c>
      <c r="E37" s="12">
        <f t="shared" si="31"/>
        <v>0.75991781320206331</v>
      </c>
      <c r="F37" s="12">
        <f t="shared" si="31"/>
        <v>0.71068133013012147</v>
      </c>
      <c r="G37" s="12">
        <f t="shared" si="31"/>
        <v>0.66505711362233599</v>
      </c>
      <c r="H37" s="12">
        <f t="shared" si="31"/>
        <v>0.62274974188459109</v>
      </c>
      <c r="I37" s="12">
        <f t="shared" si="31"/>
        <v>0.58349039526213387</v>
      </c>
      <c r="J37" s="12">
        <f t="shared" si="31"/>
        <v>0.54703424484331731</v>
      </c>
      <c r="K37" s="12">
        <f t="shared" si="31"/>
        <v>0.51315811823070645</v>
      </c>
      <c r="L37" s="12">
        <f t="shared" si="31"/>
        <v>0.48165841089080369</v>
      </c>
      <c r="M37" s="12">
        <f t="shared" si="31"/>
        <v>0.45234921533689398</v>
      </c>
      <c r="N37" s="12">
        <f t="shared" si="31"/>
        <v>0.425060643746142</v>
      </c>
      <c r="O37" s="12">
        <f t="shared" si="31"/>
        <v>0.39963732252986744</v>
      </c>
      <c r="P37" s="12">
        <f t="shared" si="31"/>
        <v>0.37593703992309269</v>
      </c>
      <c r="Q37" s="12">
        <f t="shared" si="31"/>
        <v>0.35382952988570338</v>
      </c>
      <c r="R37" s="12">
        <f t="shared" si="31"/>
        <v>0.33319537755572626</v>
      </c>
      <c r="S37" s="12">
        <f t="shared" si="31"/>
        <v>0.31392503320199561</v>
      </c>
      <c r="T37" s="12">
        <f t="shared" si="31"/>
        <v>0.29591792312054699</v>
      </c>
      <c r="U37" s="13">
        <f t="shared" si="31"/>
        <v>0.27908164723365342</v>
      </c>
    </row>
    <row r="38" spans="1:26">
      <c r="A38" s="11">
        <f t="shared" si="26"/>
        <v>8</v>
      </c>
      <c r="B38" s="12">
        <f t="shared" ref="B38:U38" si="32">1/B13</f>
        <v>0.92348322248231218</v>
      </c>
      <c r="C38" s="12">
        <f t="shared" si="32"/>
        <v>0.85349037119011162</v>
      </c>
      <c r="D38" s="12">
        <f t="shared" si="32"/>
        <v>0.78940923431393573</v>
      </c>
      <c r="E38" s="12">
        <f t="shared" si="32"/>
        <v>0.73069020500198378</v>
      </c>
      <c r="F38" s="12">
        <f t="shared" si="32"/>
        <v>0.67683936202868722</v>
      </c>
      <c r="G38" s="12">
        <f t="shared" si="32"/>
        <v>0.62741237134182648</v>
      </c>
      <c r="H38" s="12">
        <f t="shared" si="32"/>
        <v>0.5820091045650384</v>
      </c>
      <c r="I38" s="12">
        <f t="shared" si="32"/>
        <v>0.54026888450197574</v>
      </c>
      <c r="J38" s="12">
        <f t="shared" si="32"/>
        <v>0.50186627967276809</v>
      </c>
      <c r="K38" s="12">
        <f t="shared" si="32"/>
        <v>0.46650738020973315</v>
      </c>
      <c r="L38" s="12">
        <f t="shared" si="32"/>
        <v>0.43392649629802144</v>
      </c>
      <c r="M38" s="12">
        <f t="shared" si="32"/>
        <v>0.40388322797936971</v>
      </c>
      <c r="N38" s="12">
        <f t="shared" si="32"/>
        <v>0.37615986172224958</v>
      </c>
      <c r="O38" s="12">
        <f t="shared" si="32"/>
        <v>0.35055905485076089</v>
      </c>
      <c r="P38" s="12">
        <f t="shared" si="32"/>
        <v>0.32690177384616753</v>
      </c>
      <c r="Q38" s="12">
        <f t="shared" si="32"/>
        <v>0.30502545679802012</v>
      </c>
      <c r="R38" s="12">
        <f t="shared" si="32"/>
        <v>0.28478237397925327</v>
      </c>
      <c r="S38" s="12">
        <f t="shared" si="32"/>
        <v>0.26603816373050476</v>
      </c>
      <c r="T38" s="12">
        <f t="shared" si="32"/>
        <v>0.24867052363071171</v>
      </c>
      <c r="U38" s="13">
        <f t="shared" si="32"/>
        <v>0.23256803936137788</v>
      </c>
    </row>
    <row r="39" spans="1:26">
      <c r="A39" s="11">
        <f t="shared" si="26"/>
        <v>9</v>
      </c>
      <c r="B39" s="12">
        <f t="shared" ref="B39:U39" si="33">1/B14</f>
        <v>0.91433982423991289</v>
      </c>
      <c r="C39" s="12">
        <f t="shared" si="33"/>
        <v>0.83675526587265847</v>
      </c>
      <c r="D39" s="12">
        <f t="shared" si="33"/>
        <v>0.76641673234362695</v>
      </c>
      <c r="E39" s="12">
        <f t="shared" si="33"/>
        <v>0.70258673557883045</v>
      </c>
      <c r="F39" s="12">
        <f t="shared" si="33"/>
        <v>0.64460891621779726</v>
      </c>
      <c r="G39" s="12">
        <f t="shared" si="33"/>
        <v>0.59189846353002495</v>
      </c>
      <c r="H39" s="12">
        <f t="shared" si="33"/>
        <v>0.54393374258414806</v>
      </c>
      <c r="I39" s="12">
        <f t="shared" si="33"/>
        <v>0.50024896713145905</v>
      </c>
      <c r="J39" s="12">
        <f t="shared" si="33"/>
        <v>0.46042777951630098</v>
      </c>
      <c r="K39" s="12">
        <f t="shared" si="33"/>
        <v>0.42409761837248466</v>
      </c>
      <c r="L39" s="12">
        <f t="shared" si="33"/>
        <v>0.39092477143965898</v>
      </c>
      <c r="M39" s="12">
        <f t="shared" si="33"/>
        <v>0.36061002498158012</v>
      </c>
      <c r="N39" s="12">
        <f t="shared" si="33"/>
        <v>0.33288483338252178</v>
      </c>
      <c r="O39" s="12">
        <f t="shared" si="33"/>
        <v>0.30750794285154465</v>
      </c>
      <c r="P39" s="12">
        <f t="shared" si="33"/>
        <v>0.28426241204014574</v>
      </c>
      <c r="Q39" s="12">
        <f t="shared" si="33"/>
        <v>0.26295297999829326</v>
      </c>
      <c r="R39" s="12">
        <f t="shared" si="33"/>
        <v>0.24340373844380622</v>
      </c>
      <c r="S39" s="12">
        <f t="shared" si="33"/>
        <v>0.22545607095805489</v>
      </c>
      <c r="T39" s="12">
        <f t="shared" si="33"/>
        <v>0.20896682658043003</v>
      </c>
      <c r="U39" s="13">
        <f t="shared" si="33"/>
        <v>0.1938066994678149</v>
      </c>
    </row>
    <row r="40" spans="1:26">
      <c r="A40" s="11">
        <f t="shared" si="26"/>
        <v>10</v>
      </c>
      <c r="B40" s="12">
        <f t="shared" ref="B40:U40" si="34">1/B15</f>
        <v>0.90528695469298315</v>
      </c>
      <c r="C40" s="12">
        <f t="shared" si="34"/>
        <v>0.82034829987515534</v>
      </c>
      <c r="D40" s="12">
        <f t="shared" si="34"/>
        <v>0.74409391489672516</v>
      </c>
      <c r="E40" s="12">
        <f t="shared" si="34"/>
        <v>0.67556416882579851</v>
      </c>
      <c r="F40" s="12">
        <f t="shared" si="34"/>
        <v>0.61391325354075932</v>
      </c>
      <c r="G40" s="12">
        <f t="shared" si="34"/>
        <v>0.55839477691511785</v>
      </c>
      <c r="H40" s="12">
        <f t="shared" si="34"/>
        <v>0.5083492921347178</v>
      </c>
      <c r="I40" s="12">
        <f t="shared" si="34"/>
        <v>0.46319348808468425</v>
      </c>
      <c r="J40" s="12">
        <f t="shared" si="34"/>
        <v>0.42241080689568894</v>
      </c>
      <c r="K40" s="12">
        <f t="shared" si="34"/>
        <v>0.38554328942953148</v>
      </c>
      <c r="L40" s="12">
        <f t="shared" si="34"/>
        <v>0.35218447877446762</v>
      </c>
      <c r="M40" s="12">
        <f t="shared" si="34"/>
        <v>0.32197323659069654</v>
      </c>
      <c r="N40" s="12">
        <f t="shared" si="34"/>
        <v>0.2945883481261255</v>
      </c>
      <c r="O40" s="12">
        <f t="shared" si="34"/>
        <v>0.26974380951889881</v>
      </c>
      <c r="P40" s="12">
        <f t="shared" si="34"/>
        <v>0.24718470612186585</v>
      </c>
      <c r="Q40" s="12">
        <f t="shared" si="34"/>
        <v>0.22668360344680452</v>
      </c>
      <c r="R40" s="12">
        <f t="shared" si="34"/>
        <v>0.20803738328530447</v>
      </c>
      <c r="S40" s="12">
        <f t="shared" si="34"/>
        <v>0.19106446691360587</v>
      </c>
      <c r="T40" s="12">
        <f t="shared" si="34"/>
        <v>0.17560237527767228</v>
      </c>
      <c r="U40" s="13">
        <f t="shared" si="34"/>
        <v>0.16150558288984573</v>
      </c>
    </row>
    <row r="41" spans="1:26">
      <c r="A41" s="11">
        <f t="shared" si="26"/>
        <v>11</v>
      </c>
      <c r="B41" s="12">
        <f t="shared" ref="B41:U41" si="35">1/B16</f>
        <v>0.89632371751780526</v>
      </c>
      <c r="C41" s="12">
        <f t="shared" si="35"/>
        <v>0.80426303909328967</v>
      </c>
      <c r="D41" s="12">
        <f t="shared" si="35"/>
        <v>0.72242127659876232</v>
      </c>
      <c r="E41" s="12">
        <f t="shared" si="35"/>
        <v>0.6495809315632679</v>
      </c>
      <c r="F41" s="12">
        <f t="shared" si="35"/>
        <v>0.5846792890864374</v>
      </c>
      <c r="G41" s="12">
        <f t="shared" si="35"/>
        <v>0.52678752539162055</v>
      </c>
      <c r="H41" s="12">
        <f t="shared" si="35"/>
        <v>0.47509279638758667</v>
      </c>
      <c r="I41" s="12">
        <f t="shared" si="35"/>
        <v>0.42888285933767062</v>
      </c>
      <c r="J41" s="12">
        <f t="shared" si="35"/>
        <v>0.38753285036301738</v>
      </c>
      <c r="K41" s="12">
        <f t="shared" si="35"/>
        <v>0.3504938994813922</v>
      </c>
      <c r="L41" s="12">
        <f t="shared" si="35"/>
        <v>0.31728331421123213</v>
      </c>
      <c r="M41" s="12">
        <f t="shared" si="35"/>
        <v>0.28747610409883628</v>
      </c>
      <c r="N41" s="12">
        <f t="shared" si="35"/>
        <v>0.26069765320896066</v>
      </c>
      <c r="O41" s="12">
        <f t="shared" si="35"/>
        <v>0.23661737677096389</v>
      </c>
      <c r="P41" s="12">
        <f t="shared" si="35"/>
        <v>0.21494322271466598</v>
      </c>
      <c r="Q41" s="12">
        <f t="shared" si="35"/>
        <v>0.19541689952310734</v>
      </c>
      <c r="R41" s="12">
        <f t="shared" si="35"/>
        <v>0.17780972930367903</v>
      </c>
      <c r="S41" s="12">
        <f t="shared" si="35"/>
        <v>0.1619190397572931</v>
      </c>
      <c r="T41" s="12">
        <f t="shared" si="35"/>
        <v>0.14756502124174142</v>
      </c>
      <c r="U41" s="13">
        <f t="shared" si="35"/>
        <v>0.13458798574153813</v>
      </c>
    </row>
    <row r="42" spans="1:26">
      <c r="A42" s="11">
        <f t="shared" si="26"/>
        <v>12</v>
      </c>
      <c r="B42" s="12">
        <f t="shared" ref="B42:U42" si="36">1/B17</f>
        <v>0.88744922526515368</v>
      </c>
      <c r="C42" s="12">
        <f t="shared" si="36"/>
        <v>0.78849317558165644</v>
      </c>
      <c r="D42" s="12">
        <f t="shared" si="36"/>
        <v>0.70137988019297326</v>
      </c>
      <c r="E42" s="12">
        <f t="shared" si="36"/>
        <v>0.62459704958006512</v>
      </c>
      <c r="F42" s="12">
        <f t="shared" si="36"/>
        <v>0.5568374181775595</v>
      </c>
      <c r="G42" s="12">
        <f t="shared" si="36"/>
        <v>0.4969693635770005</v>
      </c>
      <c r="H42" s="12">
        <f t="shared" si="36"/>
        <v>0.44401195924073528</v>
      </c>
      <c r="I42" s="12">
        <f t="shared" si="36"/>
        <v>0.39711375864599124</v>
      </c>
      <c r="J42" s="12">
        <f t="shared" si="36"/>
        <v>0.35553472510368567</v>
      </c>
      <c r="K42" s="12">
        <f t="shared" si="36"/>
        <v>0.31863081771035656</v>
      </c>
      <c r="L42" s="12">
        <f t="shared" si="36"/>
        <v>0.28584082361372265</v>
      </c>
      <c r="M42" s="12">
        <f t="shared" si="36"/>
        <v>0.25667509294538959</v>
      </c>
      <c r="N42" s="12">
        <f t="shared" si="36"/>
        <v>0.23070588779554044</v>
      </c>
      <c r="O42" s="12">
        <f t="shared" si="36"/>
        <v>0.20755910243067011</v>
      </c>
      <c r="P42" s="12">
        <f t="shared" si="36"/>
        <v>0.18690715018666609</v>
      </c>
      <c r="Q42" s="12">
        <f t="shared" si="36"/>
        <v>0.16846284441647186</v>
      </c>
      <c r="R42" s="12">
        <f t="shared" si="36"/>
        <v>0.15197412760998211</v>
      </c>
      <c r="S42" s="12">
        <f t="shared" si="36"/>
        <v>0.13721952521804504</v>
      </c>
      <c r="T42" s="12">
        <f t="shared" si="36"/>
        <v>0.12400421953087515</v>
      </c>
      <c r="U42" s="13">
        <f t="shared" si="36"/>
        <v>0.11215665478461512</v>
      </c>
    </row>
    <row r="43" spans="1:26">
      <c r="A43" s="11">
        <f t="shared" si="26"/>
        <v>13</v>
      </c>
      <c r="B43" s="12">
        <f t="shared" ref="B43:U43" si="37">1/B18</f>
        <v>0.87866259927242929</v>
      </c>
      <c r="C43" s="12">
        <f t="shared" si="37"/>
        <v>0.77303252508005538</v>
      </c>
      <c r="D43" s="12">
        <f t="shared" si="37"/>
        <v>0.68095133999317792</v>
      </c>
      <c r="E43" s="12">
        <f t="shared" si="37"/>
        <v>0.600574086134678</v>
      </c>
      <c r="F43" s="12">
        <f t="shared" si="37"/>
        <v>0.53032135064529462</v>
      </c>
      <c r="G43" s="12">
        <f t="shared" si="37"/>
        <v>0.46883902224245327</v>
      </c>
      <c r="H43" s="12">
        <f t="shared" si="37"/>
        <v>0.41496444788853759</v>
      </c>
      <c r="I43" s="12">
        <f t="shared" si="37"/>
        <v>0.36769792467221413</v>
      </c>
      <c r="J43" s="12">
        <f t="shared" si="37"/>
        <v>0.32617864688411524</v>
      </c>
      <c r="K43" s="12">
        <f t="shared" si="37"/>
        <v>0.28966437973668779</v>
      </c>
      <c r="L43" s="12">
        <f t="shared" si="37"/>
        <v>0.25751425550785828</v>
      </c>
      <c r="M43" s="12">
        <f t="shared" si="37"/>
        <v>0.22917419012981213</v>
      </c>
      <c r="N43" s="12">
        <f t="shared" si="37"/>
        <v>0.20416450247392959</v>
      </c>
      <c r="O43" s="12">
        <f t="shared" si="37"/>
        <v>0.18206938809707904</v>
      </c>
      <c r="P43" s="12">
        <f t="shared" si="37"/>
        <v>0.16252795668405748</v>
      </c>
      <c r="Q43" s="12">
        <f t="shared" si="37"/>
        <v>0.14522659001419991</v>
      </c>
      <c r="R43" s="12">
        <f t="shared" si="37"/>
        <v>0.12989241676066848</v>
      </c>
      <c r="S43" s="12">
        <f t="shared" si="37"/>
        <v>0.11628773323563139</v>
      </c>
      <c r="T43" s="12">
        <f t="shared" si="37"/>
        <v>0.10420522649653374</v>
      </c>
      <c r="U43" s="13">
        <f t="shared" si="37"/>
        <v>9.3463878987179255E-2</v>
      </c>
    </row>
    <row r="44" spans="1:26">
      <c r="A44" s="11">
        <f t="shared" si="26"/>
        <v>14</v>
      </c>
      <c r="B44" s="12">
        <f t="shared" ref="B44:U44" si="38">1/B19</f>
        <v>0.86996296957666264</v>
      </c>
      <c r="C44" s="12">
        <f t="shared" si="38"/>
        <v>0.75787502458828948</v>
      </c>
      <c r="D44" s="12">
        <f t="shared" si="38"/>
        <v>0.66111780581861923</v>
      </c>
      <c r="E44" s="12">
        <f t="shared" si="38"/>
        <v>0.57747508282180582</v>
      </c>
      <c r="F44" s="12">
        <f t="shared" si="38"/>
        <v>0.50506795299551888</v>
      </c>
      <c r="G44" s="12">
        <f t="shared" si="38"/>
        <v>0.44230096437967292</v>
      </c>
      <c r="H44" s="12">
        <f t="shared" si="38"/>
        <v>0.3878172410173249</v>
      </c>
      <c r="I44" s="12">
        <f t="shared" si="38"/>
        <v>0.34046104136316119</v>
      </c>
      <c r="J44" s="12">
        <f t="shared" si="38"/>
        <v>0.29924646503129837</v>
      </c>
      <c r="K44" s="12">
        <f t="shared" si="38"/>
        <v>0.26333125430607973</v>
      </c>
      <c r="L44" s="12">
        <f t="shared" si="38"/>
        <v>0.23199482478185435</v>
      </c>
      <c r="M44" s="12">
        <f t="shared" si="38"/>
        <v>0.2046198126159037</v>
      </c>
      <c r="N44" s="12">
        <f t="shared" si="38"/>
        <v>0.18067655086188467</v>
      </c>
      <c r="O44" s="12">
        <f t="shared" si="38"/>
        <v>0.15970998955884128</v>
      </c>
      <c r="P44" s="12">
        <f t="shared" si="38"/>
        <v>0.14132865798613695</v>
      </c>
      <c r="Q44" s="12">
        <f t="shared" si="38"/>
        <v>0.12519533621913784</v>
      </c>
      <c r="R44" s="12">
        <f t="shared" si="38"/>
        <v>0.11101915962450297</v>
      </c>
      <c r="S44" s="12">
        <f t="shared" si="38"/>
        <v>9.8548926470874057E-2</v>
      </c>
      <c r="T44" s="12">
        <f t="shared" si="38"/>
        <v>8.7567417223977942E-2</v>
      </c>
      <c r="U44" s="13">
        <f t="shared" si="38"/>
        <v>7.7886565822649384E-2</v>
      </c>
    </row>
    <row r="45" spans="1:26">
      <c r="A45" s="11">
        <f t="shared" si="26"/>
        <v>15</v>
      </c>
      <c r="B45" s="12">
        <f t="shared" ref="B45:U45" si="39">1/B20</f>
        <v>0.86134947482837909</v>
      </c>
      <c r="C45" s="12">
        <f t="shared" si="39"/>
        <v>0.74301472998851925</v>
      </c>
      <c r="D45" s="12">
        <f t="shared" si="39"/>
        <v>0.64186194739671765</v>
      </c>
      <c r="E45" s="12">
        <f t="shared" si="39"/>
        <v>0.55526450271327477</v>
      </c>
      <c r="F45" s="12">
        <f t="shared" si="39"/>
        <v>0.48101709809097021</v>
      </c>
      <c r="G45" s="12">
        <f t="shared" si="39"/>
        <v>0.41726506073554037</v>
      </c>
      <c r="H45" s="12">
        <f t="shared" si="39"/>
        <v>0.36244601964235967</v>
      </c>
      <c r="I45" s="12">
        <f t="shared" si="39"/>
        <v>0.31524170496588994</v>
      </c>
      <c r="J45" s="12">
        <f t="shared" si="39"/>
        <v>0.27453804131311776</v>
      </c>
      <c r="K45" s="12">
        <f t="shared" si="39"/>
        <v>0.23939204936916339</v>
      </c>
      <c r="L45" s="12">
        <f t="shared" si="39"/>
        <v>0.20900434665031925</v>
      </c>
      <c r="M45" s="12">
        <f t="shared" si="39"/>
        <v>0.18269626126419974</v>
      </c>
      <c r="N45" s="12">
        <f t="shared" si="39"/>
        <v>0.15989075297511918</v>
      </c>
      <c r="O45" s="12">
        <f t="shared" si="39"/>
        <v>0.14009648206915903</v>
      </c>
      <c r="P45" s="12">
        <f t="shared" si="39"/>
        <v>0.1228944852053365</v>
      </c>
      <c r="Q45" s="12">
        <f t="shared" si="39"/>
        <v>0.10792701398201539</v>
      </c>
      <c r="R45" s="12">
        <f t="shared" si="39"/>
        <v>9.4888170619233325E-2</v>
      </c>
      <c r="S45" s="12">
        <f t="shared" si="39"/>
        <v>8.351603938209666E-2</v>
      </c>
      <c r="T45" s="12">
        <f t="shared" si="39"/>
        <v>7.3586064894099107E-2</v>
      </c>
      <c r="U45" s="13">
        <f t="shared" si="39"/>
        <v>6.4905471518874491E-2</v>
      </c>
    </row>
    <row r="46" spans="1:26">
      <c r="A46" s="11">
        <f t="shared" si="26"/>
        <v>16</v>
      </c>
      <c r="B46" s="12">
        <f t="shared" ref="B46:U46" si="40">1/B21</f>
        <v>0.8528212622063156</v>
      </c>
      <c r="C46" s="12">
        <f t="shared" si="40"/>
        <v>0.72844581371423445</v>
      </c>
      <c r="D46" s="12">
        <f t="shared" si="40"/>
        <v>0.62316693922011435</v>
      </c>
      <c r="E46" s="12">
        <f t="shared" si="40"/>
        <v>0.53390817568584104</v>
      </c>
      <c r="F46" s="12">
        <f t="shared" si="40"/>
        <v>0.45811152199140021</v>
      </c>
      <c r="G46" s="12">
        <f t="shared" si="40"/>
        <v>0.39364628371277405</v>
      </c>
      <c r="H46" s="12">
        <f t="shared" si="40"/>
        <v>0.33873459779659787</v>
      </c>
      <c r="I46" s="12">
        <f t="shared" si="40"/>
        <v>0.29189046756100923</v>
      </c>
      <c r="J46" s="12">
        <f t="shared" si="40"/>
        <v>0.2518697626725851</v>
      </c>
      <c r="K46" s="12">
        <f t="shared" si="40"/>
        <v>0.21762913579014853</v>
      </c>
      <c r="L46" s="12">
        <f t="shared" si="40"/>
        <v>0.18829220418947681</v>
      </c>
      <c r="M46" s="12">
        <f t="shared" si="40"/>
        <v>0.1631216618430355</v>
      </c>
      <c r="N46" s="12">
        <f t="shared" si="40"/>
        <v>0.14149624157090193</v>
      </c>
      <c r="O46" s="12">
        <f t="shared" si="40"/>
        <v>0.12289165093785877</v>
      </c>
      <c r="P46" s="12">
        <f t="shared" si="40"/>
        <v>0.10686476974377089</v>
      </c>
      <c r="Q46" s="12">
        <f t="shared" si="40"/>
        <v>9.3040529294840857E-2</v>
      </c>
      <c r="R46" s="12">
        <f t="shared" si="40"/>
        <v>8.1101000529259254E-2</v>
      </c>
      <c r="S46" s="12">
        <f t="shared" si="40"/>
        <v>7.0776304561098874E-2</v>
      </c>
      <c r="T46" s="12">
        <f t="shared" si="40"/>
        <v>6.1837029322772352E-2</v>
      </c>
      <c r="U46" s="13">
        <f t="shared" si="40"/>
        <v>5.4087892932395409E-2</v>
      </c>
    </row>
    <row r="47" spans="1:26">
      <c r="A47" s="11">
        <f t="shared" si="26"/>
        <v>17</v>
      </c>
      <c r="B47" s="12">
        <f t="shared" ref="B47:U47" si="41">1/B22</f>
        <v>0.84437748733298568</v>
      </c>
      <c r="C47" s="12">
        <f t="shared" si="41"/>
        <v>0.7141625624649357</v>
      </c>
      <c r="D47" s="12">
        <f t="shared" si="41"/>
        <v>0.60501644584477121</v>
      </c>
      <c r="E47" s="12">
        <f t="shared" si="41"/>
        <v>0.51337324585177024</v>
      </c>
      <c r="F47" s="12">
        <f t="shared" si="41"/>
        <v>0.43629668761085727</v>
      </c>
      <c r="G47" s="12">
        <f t="shared" si="41"/>
        <v>0.37136441859695657</v>
      </c>
      <c r="H47" s="12">
        <f t="shared" si="41"/>
        <v>0.31657439046411018</v>
      </c>
      <c r="I47" s="12">
        <f t="shared" si="41"/>
        <v>0.27026895144537894</v>
      </c>
      <c r="J47" s="12">
        <f t="shared" si="41"/>
        <v>0.23107317676383954</v>
      </c>
      <c r="K47" s="12">
        <f t="shared" si="41"/>
        <v>0.19784466890013502</v>
      </c>
      <c r="L47" s="12">
        <f t="shared" si="41"/>
        <v>0.16963261638691607</v>
      </c>
      <c r="M47" s="12">
        <f t="shared" si="41"/>
        <v>0.14564434093128173</v>
      </c>
      <c r="N47" s="12">
        <f t="shared" si="41"/>
        <v>0.12521791289460349</v>
      </c>
      <c r="O47" s="12">
        <f t="shared" si="41"/>
        <v>0.10779969380513929</v>
      </c>
      <c r="P47" s="12">
        <f t="shared" si="41"/>
        <v>9.2925886733713825E-2</v>
      </c>
      <c r="Q47" s="12">
        <f t="shared" si="41"/>
        <v>8.0207352840380053E-2</v>
      </c>
      <c r="R47" s="12">
        <f t="shared" si="41"/>
        <v>6.9317094469452362E-2</v>
      </c>
      <c r="S47" s="12">
        <f t="shared" si="41"/>
        <v>5.9979919119575315E-2</v>
      </c>
      <c r="T47" s="12">
        <f t="shared" si="41"/>
        <v>5.1963890187203661E-2</v>
      </c>
      <c r="U47" s="13">
        <f t="shared" si="41"/>
        <v>4.5073244110329508E-2</v>
      </c>
    </row>
    <row r="48" spans="1:26">
      <c r="A48" s="11">
        <f t="shared" si="26"/>
        <v>18</v>
      </c>
      <c r="B48" s="12">
        <f t="shared" ref="B48:U48" si="42">1/B23</f>
        <v>0.83601731419107495</v>
      </c>
      <c r="C48" s="12">
        <f t="shared" si="42"/>
        <v>0.7001593749656233</v>
      </c>
      <c r="D48" s="12">
        <f t="shared" si="42"/>
        <v>0.5873946076162827</v>
      </c>
      <c r="E48" s="12">
        <f t="shared" si="42"/>
        <v>0.49362812101131748</v>
      </c>
      <c r="F48" s="12">
        <f t="shared" si="42"/>
        <v>0.41552065486748313</v>
      </c>
      <c r="G48" s="12">
        <f t="shared" si="42"/>
        <v>0.35034379112920433</v>
      </c>
      <c r="H48" s="12">
        <f t="shared" si="42"/>
        <v>0.29586391632159825</v>
      </c>
      <c r="I48" s="12">
        <f t="shared" si="42"/>
        <v>0.25024902911609154</v>
      </c>
      <c r="J48" s="12">
        <f t="shared" si="42"/>
        <v>0.21199374015031147</v>
      </c>
      <c r="K48" s="12">
        <f t="shared" si="42"/>
        <v>0.17985878990921364</v>
      </c>
      <c r="L48" s="12">
        <f t="shared" si="42"/>
        <v>0.15282217692514963</v>
      </c>
      <c r="M48" s="12">
        <f t="shared" si="42"/>
        <v>0.13003959011721583</v>
      </c>
      <c r="N48" s="12">
        <f t="shared" si="42"/>
        <v>0.1108123122961093</v>
      </c>
      <c r="O48" s="12">
        <f t="shared" si="42"/>
        <v>9.4561134916788858E-2</v>
      </c>
      <c r="P48" s="12">
        <f t="shared" si="42"/>
        <v>8.0805118898881603E-2</v>
      </c>
      <c r="Q48" s="12">
        <f t="shared" si="42"/>
        <v>6.9144269689982801E-2</v>
      </c>
      <c r="R48" s="12">
        <f t="shared" si="42"/>
        <v>5.9245379888420824E-2</v>
      </c>
      <c r="S48" s="12">
        <f t="shared" si="42"/>
        <v>5.0830439931843489E-2</v>
      </c>
      <c r="T48" s="12">
        <f t="shared" si="42"/>
        <v>4.3667134611095518E-2</v>
      </c>
      <c r="U48" s="13">
        <f t="shared" si="42"/>
        <v>3.7561036758607926E-2</v>
      </c>
      <c r="V48"/>
      <c r="W48"/>
      <c r="X48"/>
      <c r="Y48"/>
      <c r="Z48"/>
    </row>
    <row r="49" spans="1:26">
      <c r="A49" s="11">
        <f>A48+1</f>
        <v>19</v>
      </c>
      <c r="B49" s="12">
        <f t="shared" ref="B49:U49" si="43">1/B24</f>
        <v>0.82773991504066846</v>
      </c>
      <c r="C49" s="12">
        <f t="shared" si="43"/>
        <v>0.68643075977021895</v>
      </c>
      <c r="D49" s="12">
        <f t="shared" si="43"/>
        <v>0.57028602681192497</v>
      </c>
      <c r="E49" s="12">
        <f t="shared" si="43"/>
        <v>0.47464242404934376</v>
      </c>
      <c r="F49" s="12">
        <f t="shared" si="43"/>
        <v>0.39573395701665059</v>
      </c>
      <c r="G49" s="12">
        <f t="shared" si="43"/>
        <v>0.3305130104992493</v>
      </c>
      <c r="H49" s="12">
        <f t="shared" si="43"/>
        <v>0.27650833301083949</v>
      </c>
      <c r="I49" s="12">
        <f t="shared" si="43"/>
        <v>0.23171206399638106</v>
      </c>
      <c r="J49" s="12">
        <f t="shared" si="43"/>
        <v>0.19448966986267105</v>
      </c>
      <c r="K49" s="12">
        <f t="shared" si="43"/>
        <v>0.16350799082655781</v>
      </c>
      <c r="L49" s="12">
        <f t="shared" si="43"/>
        <v>0.13767763686950418</v>
      </c>
      <c r="M49" s="12">
        <f t="shared" si="43"/>
        <v>0.1161067768903713</v>
      </c>
      <c r="N49" s="12">
        <f t="shared" si="43"/>
        <v>9.8063993182397627E-2</v>
      </c>
      <c r="O49" s="12">
        <f t="shared" si="43"/>
        <v>8.2948363962095484E-2</v>
      </c>
      <c r="P49" s="12">
        <f t="shared" si="43"/>
        <v>7.0265320781636179E-2</v>
      </c>
      <c r="Q49" s="12">
        <f t="shared" si="43"/>
        <v>5.9607129043088625E-2</v>
      </c>
      <c r="R49" s="12">
        <f t="shared" si="43"/>
        <v>5.0637076827710105E-2</v>
      </c>
      <c r="S49" s="12">
        <f t="shared" si="43"/>
        <v>4.3076644010036858E-2</v>
      </c>
      <c r="T49" s="12">
        <f t="shared" si="43"/>
        <v>3.6695071101760936E-2</v>
      </c>
      <c r="U49" s="13">
        <f t="shared" si="43"/>
        <v>3.1300863965506603E-2</v>
      </c>
      <c r="V49"/>
      <c r="W49"/>
      <c r="X49"/>
      <c r="Y49"/>
      <c r="Z49"/>
    </row>
    <row r="50" spans="1:26">
      <c r="A50" s="14">
        <f t="shared" ref="A50" si="44">A49+1</f>
        <v>20</v>
      </c>
      <c r="B50" s="15">
        <f t="shared" ref="B50:U50" si="45">1/B25</f>
        <v>0.81954447033729538</v>
      </c>
      <c r="C50" s="15">
        <f t="shared" si="45"/>
        <v>0.67297133310805779</v>
      </c>
      <c r="D50" s="15">
        <f t="shared" si="45"/>
        <v>0.55367575418633497</v>
      </c>
      <c r="E50" s="15">
        <f t="shared" si="45"/>
        <v>0.45638694620129205</v>
      </c>
      <c r="F50" s="15">
        <f t="shared" si="45"/>
        <v>0.37688948287300061</v>
      </c>
      <c r="G50" s="15">
        <f t="shared" si="45"/>
        <v>0.31180472688608429</v>
      </c>
      <c r="H50" s="15">
        <f t="shared" si="45"/>
        <v>0.2584190028138687</v>
      </c>
      <c r="I50" s="15">
        <f t="shared" si="45"/>
        <v>0.21454820740405653</v>
      </c>
      <c r="J50" s="15">
        <f t="shared" si="45"/>
        <v>0.17843088978226704</v>
      </c>
      <c r="K50" s="15">
        <f t="shared" si="45"/>
        <v>0.14864362802414349</v>
      </c>
      <c r="L50" s="15">
        <f t="shared" si="45"/>
        <v>0.12403390708964343</v>
      </c>
      <c r="M50" s="15">
        <f t="shared" si="45"/>
        <v>0.10366676508068869</v>
      </c>
      <c r="N50" s="15">
        <f t="shared" si="45"/>
        <v>8.678229485167932E-2</v>
      </c>
      <c r="O50" s="15">
        <f t="shared" si="45"/>
        <v>7.2761722773767967E-2</v>
      </c>
      <c r="P50" s="15">
        <f t="shared" si="45"/>
        <v>6.1100278940553199E-2</v>
      </c>
      <c r="Q50" s="15">
        <f t="shared" si="45"/>
        <v>5.138545607162813E-2</v>
      </c>
      <c r="R50" s="15">
        <f t="shared" si="45"/>
        <v>4.3279552844196684E-2</v>
      </c>
      <c r="S50" s="15">
        <f t="shared" si="45"/>
        <v>3.6505630516980393E-2</v>
      </c>
      <c r="T50" s="15">
        <f t="shared" si="45"/>
        <v>3.0836194203160455E-2</v>
      </c>
      <c r="U50" s="16">
        <f t="shared" si="45"/>
        <v>2.6084053304588836E-2</v>
      </c>
      <c r="V50"/>
      <c r="W50"/>
      <c r="X50"/>
      <c r="Y50"/>
      <c r="Z50"/>
    </row>
    <row r="51" spans="1:26">
      <c r="V51"/>
      <c r="W51"/>
      <c r="X51"/>
      <c r="Y51"/>
      <c r="Z51"/>
    </row>
    <row r="52" spans="1:26">
      <c r="V52"/>
      <c r="W52"/>
      <c r="X52"/>
      <c r="Y52"/>
      <c r="Z52"/>
    </row>
    <row r="53" spans="1:26">
      <c r="A53" s="17"/>
      <c r="B53" s="159" t="s">
        <v>9</v>
      </c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60"/>
      <c r="V53"/>
      <c r="W53"/>
      <c r="X53"/>
      <c r="Y53"/>
      <c r="Z53"/>
    </row>
    <row r="54" spans="1:26" ht="17">
      <c r="A54" s="165" t="s">
        <v>105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7"/>
      <c r="V54"/>
      <c r="W54"/>
      <c r="X54"/>
      <c r="Y54"/>
      <c r="Z54"/>
    </row>
    <row r="55" spans="1:26">
      <c r="A55" s="17"/>
      <c r="B55" s="168" t="str">
        <f>B28</f>
        <v>Επιτόκια εκτοκιστικών περιόδων</v>
      </c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9"/>
      <c r="V55"/>
      <c r="W55"/>
      <c r="X55"/>
      <c r="Y55"/>
      <c r="Z55"/>
    </row>
    <row r="56" spans="1:26" ht="15" customHeight="1">
      <c r="A56" s="173" t="s">
        <v>0</v>
      </c>
      <c r="B56" s="161">
        <v>0.01</v>
      </c>
      <c r="C56" s="161">
        <f>B56+1%</f>
        <v>0.02</v>
      </c>
      <c r="D56" s="161">
        <f t="shared" ref="D56:T56" si="46">C56+1%</f>
        <v>0.03</v>
      </c>
      <c r="E56" s="161">
        <f t="shared" si="46"/>
        <v>0.04</v>
      </c>
      <c r="F56" s="161">
        <f t="shared" si="46"/>
        <v>0.05</v>
      </c>
      <c r="G56" s="161">
        <f t="shared" si="46"/>
        <v>6.0000000000000005E-2</v>
      </c>
      <c r="H56" s="161">
        <f t="shared" si="46"/>
        <v>7.0000000000000007E-2</v>
      </c>
      <c r="I56" s="161">
        <f t="shared" si="46"/>
        <v>0.08</v>
      </c>
      <c r="J56" s="161">
        <f t="shared" si="46"/>
        <v>0.09</v>
      </c>
      <c r="K56" s="161">
        <f t="shared" si="46"/>
        <v>9.9999999999999992E-2</v>
      </c>
      <c r="L56" s="161">
        <f t="shared" si="46"/>
        <v>0.10999999999999999</v>
      </c>
      <c r="M56" s="161">
        <f t="shared" si="46"/>
        <v>0.11999999999999998</v>
      </c>
      <c r="N56" s="161">
        <f t="shared" si="46"/>
        <v>0.12999999999999998</v>
      </c>
      <c r="O56" s="161">
        <f t="shared" si="46"/>
        <v>0.13999999999999999</v>
      </c>
      <c r="P56" s="161">
        <f t="shared" si="46"/>
        <v>0.15</v>
      </c>
      <c r="Q56" s="161">
        <f t="shared" si="46"/>
        <v>0.16</v>
      </c>
      <c r="R56" s="161">
        <f t="shared" si="46"/>
        <v>0.17</v>
      </c>
      <c r="S56" s="161">
        <f t="shared" si="46"/>
        <v>0.18000000000000002</v>
      </c>
      <c r="T56" s="161">
        <f t="shared" si="46"/>
        <v>0.19000000000000003</v>
      </c>
      <c r="U56" s="164">
        <f>T56+1%</f>
        <v>0.20000000000000004</v>
      </c>
      <c r="V56"/>
      <c r="W56"/>
      <c r="X56"/>
      <c r="Y56"/>
      <c r="Z56"/>
    </row>
    <row r="57" spans="1:26">
      <c r="A57" s="173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4"/>
      <c r="V57"/>
      <c r="W57"/>
      <c r="X57"/>
      <c r="Y57"/>
      <c r="Z57"/>
    </row>
    <row r="58" spans="1:26">
      <c r="A58" s="11">
        <v>1</v>
      </c>
      <c r="B58" s="12">
        <f>((1+B56)^$A$58 -1)/B56</f>
        <v>1.0000000000000009</v>
      </c>
      <c r="C58" s="12">
        <f t="shared" ref="C58:U58" si="47">((1+C56)^$A$58 -1)/C56</f>
        <v>1.0000000000000009</v>
      </c>
      <c r="D58" s="12">
        <f t="shared" si="47"/>
        <v>1.0000000000000009</v>
      </c>
      <c r="E58" s="12">
        <f t="shared" si="47"/>
        <v>1.0000000000000009</v>
      </c>
      <c r="F58" s="12">
        <f t="shared" si="47"/>
        <v>1.0000000000000009</v>
      </c>
      <c r="G58" s="12">
        <f t="shared" si="47"/>
        <v>1.0000000000000009</v>
      </c>
      <c r="H58" s="12">
        <f t="shared" si="47"/>
        <v>1.0000000000000009</v>
      </c>
      <c r="I58" s="12">
        <f t="shared" si="47"/>
        <v>1.0000000000000009</v>
      </c>
      <c r="J58" s="12">
        <f t="shared" si="47"/>
        <v>1.0000000000000009</v>
      </c>
      <c r="K58" s="12">
        <f t="shared" si="47"/>
        <v>1.0000000000000009</v>
      </c>
      <c r="L58" s="12">
        <f t="shared" si="47"/>
        <v>0.999999999999999</v>
      </c>
      <c r="M58" s="12">
        <f t="shared" si="47"/>
        <v>0.99999999999999922</v>
      </c>
      <c r="N58" s="12">
        <f t="shared" si="47"/>
        <v>0.99999999999999933</v>
      </c>
      <c r="O58" s="12">
        <f t="shared" si="47"/>
        <v>0.99999999999999944</v>
      </c>
      <c r="P58" s="12">
        <f t="shared" si="47"/>
        <v>0.99999999999999944</v>
      </c>
      <c r="Q58" s="12">
        <f t="shared" si="47"/>
        <v>0.99999999999999944</v>
      </c>
      <c r="R58" s="12">
        <f t="shared" si="47"/>
        <v>0.99999999999999956</v>
      </c>
      <c r="S58" s="12">
        <f t="shared" si="47"/>
        <v>0.99999999999999956</v>
      </c>
      <c r="T58" s="12">
        <f t="shared" si="47"/>
        <v>0.99999999999999956</v>
      </c>
      <c r="U58" s="13">
        <f t="shared" si="47"/>
        <v>0.99999999999999956</v>
      </c>
      <c r="V58"/>
      <c r="W58"/>
      <c r="X58"/>
      <c r="Y58"/>
      <c r="Z58"/>
    </row>
    <row r="59" spans="1:26">
      <c r="A59" s="11">
        <f>A58+1</f>
        <v>2</v>
      </c>
      <c r="B59" s="12">
        <f>((1+B56)^$A$59 -1)/B56</f>
        <v>2.0100000000000007</v>
      </c>
      <c r="C59" s="12">
        <f t="shared" ref="C59:U59" si="48">((1+C56)^$A$59 -1)/C56</f>
        <v>2.0199999999999996</v>
      </c>
      <c r="D59" s="12">
        <f t="shared" si="48"/>
        <v>2.0299999999999985</v>
      </c>
      <c r="E59" s="12">
        <f t="shared" si="48"/>
        <v>2.0400000000000027</v>
      </c>
      <c r="F59" s="12">
        <f t="shared" si="48"/>
        <v>2.0500000000000007</v>
      </c>
      <c r="G59" s="12">
        <f t="shared" si="48"/>
        <v>2.0600000000000023</v>
      </c>
      <c r="H59" s="12">
        <f t="shared" si="48"/>
        <v>2.0700000000000003</v>
      </c>
      <c r="I59" s="12">
        <f t="shared" si="48"/>
        <v>2.0800000000000014</v>
      </c>
      <c r="J59" s="12">
        <f t="shared" si="48"/>
        <v>2.0900000000000016</v>
      </c>
      <c r="K59" s="12">
        <f t="shared" si="48"/>
        <v>2.1000000000000019</v>
      </c>
      <c r="L59" s="12">
        <f t="shared" si="48"/>
        <v>2.1099999999999981</v>
      </c>
      <c r="M59" s="12">
        <f t="shared" si="48"/>
        <v>2.1199999999999983</v>
      </c>
      <c r="N59" s="12">
        <f t="shared" si="48"/>
        <v>2.1299999999999981</v>
      </c>
      <c r="O59" s="12">
        <f t="shared" si="48"/>
        <v>2.1399999999999992</v>
      </c>
      <c r="P59" s="12">
        <f t="shared" si="48"/>
        <v>2.1499999999999986</v>
      </c>
      <c r="Q59" s="12">
        <f t="shared" si="48"/>
        <v>2.1599999999999993</v>
      </c>
      <c r="R59" s="12">
        <f t="shared" si="48"/>
        <v>2.1699999999999986</v>
      </c>
      <c r="S59" s="12">
        <f t="shared" si="48"/>
        <v>2.1799999999999988</v>
      </c>
      <c r="T59" s="12">
        <f t="shared" si="48"/>
        <v>2.1899999999999991</v>
      </c>
      <c r="U59" s="13">
        <f t="shared" si="48"/>
        <v>2.1999999999999993</v>
      </c>
      <c r="V59"/>
      <c r="W59"/>
      <c r="X59"/>
      <c r="Y59"/>
      <c r="Z59"/>
    </row>
    <row r="60" spans="1:26">
      <c r="A60" s="11">
        <f t="shared" ref="A60:A75" si="49">A59+1</f>
        <v>3</v>
      </c>
      <c r="B60" s="12">
        <f>((1+B56)^$A$60 -1)/B56</f>
        <v>3.0300999999999911</v>
      </c>
      <c r="C60" s="12">
        <f t="shared" ref="C60:U60" si="50">((1+C56)^$A$60 -1)/C56</f>
        <v>3.0603999999999965</v>
      </c>
      <c r="D60" s="12">
        <f t="shared" si="50"/>
        <v>3.0909000000000004</v>
      </c>
      <c r="E60" s="12">
        <f t="shared" si="50"/>
        <v>3.1216000000000022</v>
      </c>
      <c r="F60" s="12">
        <f t="shared" si="50"/>
        <v>3.1525000000000025</v>
      </c>
      <c r="G60" s="12">
        <f t="shared" si="50"/>
        <v>3.1836000000000046</v>
      </c>
      <c r="H60" s="12">
        <f t="shared" si="50"/>
        <v>3.214900000000001</v>
      </c>
      <c r="I60" s="12">
        <f t="shared" si="50"/>
        <v>3.2464000000000022</v>
      </c>
      <c r="J60" s="12">
        <f t="shared" si="50"/>
        <v>3.2781000000000025</v>
      </c>
      <c r="K60" s="12">
        <f t="shared" si="50"/>
        <v>3.3100000000000045</v>
      </c>
      <c r="L60" s="12">
        <f t="shared" si="50"/>
        <v>3.3420999999999967</v>
      </c>
      <c r="M60" s="12">
        <f t="shared" si="50"/>
        <v>3.3743999999999965</v>
      </c>
      <c r="N60" s="12">
        <f t="shared" si="50"/>
        <v>3.4068999999999963</v>
      </c>
      <c r="O60" s="12">
        <f t="shared" si="50"/>
        <v>3.4395999999999987</v>
      </c>
      <c r="P60" s="12">
        <f t="shared" si="50"/>
        <v>3.472499999999997</v>
      </c>
      <c r="Q60" s="12">
        <f t="shared" si="50"/>
        <v>3.5055999999999989</v>
      </c>
      <c r="R60" s="12">
        <f t="shared" si="50"/>
        <v>3.5388999999999982</v>
      </c>
      <c r="S60" s="12">
        <f t="shared" si="50"/>
        <v>3.5723999999999987</v>
      </c>
      <c r="T60" s="12">
        <f t="shared" si="50"/>
        <v>3.6060999999999988</v>
      </c>
      <c r="U60" s="13">
        <f t="shared" si="50"/>
        <v>3.6399999999999992</v>
      </c>
      <c r="V60"/>
      <c r="W60"/>
      <c r="X60"/>
      <c r="Y60"/>
      <c r="Z60"/>
    </row>
    <row r="61" spans="1:26">
      <c r="A61" s="11">
        <f t="shared" si="49"/>
        <v>4</v>
      </c>
      <c r="B61" s="12">
        <f>((1+B56)^$A$61 -1)/B56</f>
        <v>4.0604010000000024</v>
      </c>
      <c r="C61" s="12">
        <f t="shared" ref="C61:U61" si="51">((1+C56)^$A$61 -1)/C56</f>
        <v>4.1216079999999984</v>
      </c>
      <c r="D61" s="12">
        <f t="shared" si="51"/>
        <v>4.1836269999999978</v>
      </c>
      <c r="E61" s="12">
        <f t="shared" si="51"/>
        <v>4.2464640000000049</v>
      </c>
      <c r="F61" s="12">
        <f t="shared" si="51"/>
        <v>4.3101250000000002</v>
      </c>
      <c r="G61" s="12">
        <f t="shared" si="51"/>
        <v>4.3746160000000049</v>
      </c>
      <c r="H61" s="12">
        <f t="shared" si="51"/>
        <v>4.4399429999999995</v>
      </c>
      <c r="I61" s="12">
        <f t="shared" si="51"/>
        <v>4.5061120000000034</v>
      </c>
      <c r="J61" s="12">
        <f t="shared" si="51"/>
        <v>4.5731290000000033</v>
      </c>
      <c r="K61" s="12">
        <f t="shared" si="51"/>
        <v>4.6410000000000045</v>
      </c>
      <c r="L61" s="12">
        <f t="shared" si="51"/>
        <v>4.7097309999999943</v>
      </c>
      <c r="M61" s="12">
        <f t="shared" si="51"/>
        <v>4.7793279999999942</v>
      </c>
      <c r="N61" s="12">
        <f t="shared" si="51"/>
        <v>4.8497969999999953</v>
      </c>
      <c r="O61" s="12">
        <f t="shared" si="51"/>
        <v>4.9211439999999982</v>
      </c>
      <c r="P61" s="12">
        <f t="shared" si="51"/>
        <v>4.9933749999999968</v>
      </c>
      <c r="Q61" s="12">
        <f t="shared" si="51"/>
        <v>5.0664959999999981</v>
      </c>
      <c r="R61" s="12">
        <f t="shared" si="51"/>
        <v>5.1405129999999968</v>
      </c>
      <c r="S61" s="12">
        <f t="shared" si="51"/>
        <v>5.2154319999999972</v>
      </c>
      <c r="T61" s="12">
        <f t="shared" si="51"/>
        <v>5.2912589999999984</v>
      </c>
      <c r="U61" s="13">
        <f t="shared" si="51"/>
        <v>5.3679999999999986</v>
      </c>
      <c r="V61"/>
      <c r="W61"/>
      <c r="X61"/>
      <c r="Y61"/>
      <c r="Z61"/>
    </row>
    <row r="62" spans="1:26">
      <c r="A62" s="11">
        <f t="shared" si="49"/>
        <v>5</v>
      </c>
      <c r="B62" s="12">
        <f>((1+B56)^$A$62 -1)/B56</f>
        <v>5.1010050099999926</v>
      </c>
      <c r="C62" s="12">
        <f t="shared" ref="C62:U62" si="52">((1+C56)^$A$62 -1)/C56</f>
        <v>5.2040401600000008</v>
      </c>
      <c r="D62" s="12">
        <f t="shared" si="52"/>
        <v>5.3091358099999955</v>
      </c>
      <c r="E62" s="12">
        <f t="shared" si="52"/>
        <v>5.4163225600000082</v>
      </c>
      <c r="F62" s="12">
        <f t="shared" si="52"/>
        <v>5.5256312500000027</v>
      </c>
      <c r="G62" s="12">
        <f t="shared" si="52"/>
        <v>5.6370929600000075</v>
      </c>
      <c r="H62" s="12">
        <f t="shared" si="52"/>
        <v>5.750739010000002</v>
      </c>
      <c r="I62" s="12">
        <f t="shared" si="52"/>
        <v>5.866600960000004</v>
      </c>
      <c r="J62" s="12">
        <f t="shared" si="52"/>
        <v>5.9847106100000058</v>
      </c>
      <c r="K62" s="12">
        <f t="shared" si="52"/>
        <v>6.1051000000000064</v>
      </c>
      <c r="L62" s="12">
        <f t="shared" si="52"/>
        <v>6.2278014099999917</v>
      </c>
      <c r="M62" s="12">
        <f t="shared" si="52"/>
        <v>6.3528473599999922</v>
      </c>
      <c r="N62" s="12">
        <f t="shared" si="52"/>
        <v>6.4802706099999927</v>
      </c>
      <c r="O62" s="12">
        <f t="shared" si="52"/>
        <v>6.610104159999997</v>
      </c>
      <c r="P62" s="12">
        <f t="shared" si="52"/>
        <v>6.7423812499999958</v>
      </c>
      <c r="Q62" s="12">
        <f t="shared" si="52"/>
        <v>6.8771353599999969</v>
      </c>
      <c r="R62" s="12">
        <f t="shared" si="52"/>
        <v>7.0144002099999945</v>
      </c>
      <c r="S62" s="12">
        <f t="shared" si="52"/>
        <v>7.1542097599999943</v>
      </c>
      <c r="T62" s="12">
        <f t="shared" si="52"/>
        <v>7.2965982099999973</v>
      </c>
      <c r="U62" s="13">
        <f t="shared" si="52"/>
        <v>7.4415999999999976</v>
      </c>
      <c r="V62"/>
      <c r="W62"/>
      <c r="X62"/>
      <c r="Y62"/>
      <c r="Z62"/>
    </row>
    <row r="63" spans="1:26">
      <c r="A63" s="11">
        <f t="shared" si="49"/>
        <v>6</v>
      </c>
      <c r="B63" s="12">
        <f>((1+B56)^$A$63 -1)/B56</f>
        <v>6.1520150601000134</v>
      </c>
      <c r="C63" s="12">
        <f t="shared" ref="C63:U63" si="53">((1+C56)^$A$63 -1)/C56</f>
        <v>6.308120963200003</v>
      </c>
      <c r="D63" s="12">
        <f t="shared" si="53"/>
        <v>6.4684098842999971</v>
      </c>
      <c r="E63" s="12">
        <f t="shared" si="53"/>
        <v>6.632975462400009</v>
      </c>
      <c r="F63" s="12">
        <f t="shared" si="53"/>
        <v>6.8019128124999995</v>
      </c>
      <c r="G63" s="12">
        <f t="shared" si="53"/>
        <v>6.9753185376000095</v>
      </c>
      <c r="H63" s="12">
        <f t="shared" si="53"/>
        <v>7.1532907407000001</v>
      </c>
      <c r="I63" s="12">
        <f t="shared" si="53"/>
        <v>7.3359290368000067</v>
      </c>
      <c r="J63" s="12">
        <f t="shared" si="53"/>
        <v>7.523334564900007</v>
      </c>
      <c r="K63" s="12">
        <f t="shared" si="53"/>
        <v>7.7156100000000087</v>
      </c>
      <c r="L63" s="12">
        <f t="shared" si="53"/>
        <v>7.9128595650999891</v>
      </c>
      <c r="M63" s="12">
        <f t="shared" si="53"/>
        <v>8.1151890431999902</v>
      </c>
      <c r="N63" s="12">
        <f t="shared" si="53"/>
        <v>8.3227057892999881</v>
      </c>
      <c r="O63" s="12">
        <f t="shared" si="53"/>
        <v>8.5355187423999954</v>
      </c>
      <c r="P63" s="12">
        <f t="shared" si="53"/>
        <v>8.7537384374999938</v>
      </c>
      <c r="Q63" s="12">
        <f t="shared" si="53"/>
        <v>8.9774770175999965</v>
      </c>
      <c r="R63" s="12">
        <f t="shared" si="53"/>
        <v>9.2068482456999945</v>
      </c>
      <c r="S63" s="12">
        <f t="shared" si="53"/>
        <v>9.4419675167999948</v>
      </c>
      <c r="T63" s="12">
        <f t="shared" si="53"/>
        <v>9.6829518698999948</v>
      </c>
      <c r="U63" s="13">
        <f t="shared" si="53"/>
        <v>9.9299199999999974</v>
      </c>
      <c r="V63"/>
      <c r="W63"/>
      <c r="X63"/>
      <c r="Y63"/>
      <c r="Z63"/>
    </row>
    <row r="64" spans="1:26">
      <c r="A64" s="11">
        <f t="shared" si="49"/>
        <v>7</v>
      </c>
      <c r="B64" s="12">
        <f>((1+B56)^$A$64 -1)/B56</f>
        <v>7.2135352107009831</v>
      </c>
      <c r="C64" s="12">
        <f t="shared" ref="C64:U64" si="54">((1+C56)^$A$64 -1)/C56</f>
        <v>7.4342833824639909</v>
      </c>
      <c r="D64" s="12">
        <f t="shared" si="54"/>
        <v>7.6624621808289994</v>
      </c>
      <c r="E64" s="12">
        <f t="shared" si="54"/>
        <v>7.8982944808960065</v>
      </c>
      <c r="F64" s="12">
        <f t="shared" si="54"/>
        <v>8.1420084531250048</v>
      </c>
      <c r="G64" s="12">
        <f t="shared" si="54"/>
        <v>8.3938376498560139</v>
      </c>
      <c r="H64" s="12">
        <f t="shared" si="54"/>
        <v>8.6540210925490015</v>
      </c>
      <c r="I64" s="12">
        <f t="shared" si="54"/>
        <v>8.9228033597440088</v>
      </c>
      <c r="J64" s="12">
        <f t="shared" si="54"/>
        <v>9.2004346757410076</v>
      </c>
      <c r="K64" s="12">
        <f t="shared" si="54"/>
        <v>9.4871710000000125</v>
      </c>
      <c r="L64" s="12">
        <f t="shared" si="54"/>
        <v>9.7832741172609889</v>
      </c>
      <c r="M64" s="12">
        <f t="shared" si="54"/>
        <v>10.089011728383987</v>
      </c>
      <c r="N64" s="12">
        <f t="shared" si="54"/>
        <v>10.404657541908986</v>
      </c>
      <c r="O64" s="12">
        <f t="shared" si="54"/>
        <v>10.730491366335993</v>
      </c>
      <c r="P64" s="12">
        <f t="shared" si="54"/>
        <v>11.066799203124988</v>
      </c>
      <c r="Q64" s="12">
        <f t="shared" si="54"/>
        <v>11.413873340415995</v>
      </c>
      <c r="R64" s="12">
        <f t="shared" si="54"/>
        <v>11.77201244746899</v>
      </c>
      <c r="S64" s="12">
        <f t="shared" si="54"/>
        <v>12.141521669823993</v>
      </c>
      <c r="T64" s="12">
        <f t="shared" si="54"/>
        <v>12.522712725180995</v>
      </c>
      <c r="U64" s="13">
        <f t="shared" si="54"/>
        <v>12.915903999999996</v>
      </c>
      <c r="V64"/>
      <c r="W64"/>
      <c r="X64"/>
      <c r="Y64"/>
      <c r="Z64"/>
    </row>
    <row r="65" spans="1:26">
      <c r="A65" s="11">
        <f t="shared" si="49"/>
        <v>8</v>
      </c>
      <c r="B65" s="12">
        <f>((1+B56)^$A$65 -1)/B56</f>
        <v>8.2856705628080221</v>
      </c>
      <c r="C65" s="12">
        <f t="shared" ref="C65:U65" si="55">((1+C56)^$A$65 -1)/C56</f>
        <v>8.5829690501132756</v>
      </c>
      <c r="D65" s="12">
        <f t="shared" si="55"/>
        <v>8.892336046253865</v>
      </c>
      <c r="E65" s="12">
        <f t="shared" si="55"/>
        <v>9.2142262601318521</v>
      </c>
      <c r="F65" s="12">
        <f t="shared" si="55"/>
        <v>9.5491088757812506</v>
      </c>
      <c r="G65" s="12">
        <f t="shared" si="55"/>
        <v>9.8974679088473714</v>
      </c>
      <c r="H65" s="12">
        <f t="shared" si="55"/>
        <v>10.25980256902743</v>
      </c>
      <c r="I65" s="12">
        <f t="shared" si="55"/>
        <v>10.636627628523529</v>
      </c>
      <c r="J65" s="12">
        <f t="shared" si="55"/>
        <v>11.0284737965577</v>
      </c>
      <c r="K65" s="12">
        <f t="shared" si="55"/>
        <v>11.435888100000012</v>
      </c>
      <c r="L65" s="12">
        <f t="shared" si="55"/>
        <v>11.859434270159692</v>
      </c>
      <c r="M65" s="12">
        <f t="shared" si="55"/>
        <v>12.299693135790063</v>
      </c>
      <c r="N65" s="12">
        <f t="shared" si="55"/>
        <v>12.757263022357154</v>
      </c>
      <c r="O65" s="12">
        <f t="shared" si="55"/>
        <v>13.232760157623035</v>
      </c>
      <c r="P65" s="12">
        <f t="shared" si="55"/>
        <v>13.726819083593735</v>
      </c>
      <c r="Q65" s="12">
        <f t="shared" si="55"/>
        <v>14.240093074882553</v>
      </c>
      <c r="R65" s="12">
        <f t="shared" si="55"/>
        <v>14.773254563538716</v>
      </c>
      <c r="S65" s="12">
        <f t="shared" si="55"/>
        <v>15.32699557039231</v>
      </c>
      <c r="T65" s="12">
        <f t="shared" si="55"/>
        <v>15.902028142965385</v>
      </c>
      <c r="U65" s="13">
        <f t="shared" si="55"/>
        <v>16.499084799999995</v>
      </c>
      <c r="V65"/>
      <c r="W65"/>
      <c r="X65"/>
      <c r="Y65"/>
      <c r="Z65"/>
    </row>
    <row r="66" spans="1:26">
      <c r="A66" s="11">
        <f t="shared" si="49"/>
        <v>9</v>
      </c>
      <c r="B66" s="12">
        <f>((1+B56)^$A$66 -1)/B56</f>
        <v>9.3685272684361109</v>
      </c>
      <c r="C66" s="12">
        <f t="shared" ref="C66:U66" si="56">((1+C56)^$A$66 -1)/C56</f>
        <v>9.7546284311155418</v>
      </c>
      <c r="D66" s="12">
        <f t="shared" si="56"/>
        <v>10.159106127641483</v>
      </c>
      <c r="E66" s="12">
        <f t="shared" si="56"/>
        <v>10.582795310537129</v>
      </c>
      <c r="F66" s="12">
        <f t="shared" si="56"/>
        <v>11.026564319570316</v>
      </c>
      <c r="G66" s="12">
        <f t="shared" si="56"/>
        <v>11.491315983378213</v>
      </c>
      <c r="H66" s="12">
        <f t="shared" si="56"/>
        <v>11.977988748859355</v>
      </c>
      <c r="I66" s="12">
        <f t="shared" si="56"/>
        <v>12.487557838805413</v>
      </c>
      <c r="J66" s="12">
        <f t="shared" si="56"/>
        <v>13.021036438247895</v>
      </c>
      <c r="K66" s="12">
        <f t="shared" si="56"/>
        <v>13.579476910000016</v>
      </c>
      <c r="L66" s="12">
        <f t="shared" si="56"/>
        <v>14.163972039877256</v>
      </c>
      <c r="M66" s="12">
        <f t="shared" si="56"/>
        <v>14.775656312084868</v>
      </c>
      <c r="N66" s="12">
        <f t="shared" si="56"/>
        <v>15.415707215263582</v>
      </c>
      <c r="O66" s="12">
        <f t="shared" si="56"/>
        <v>16.08534657969026</v>
      </c>
      <c r="P66" s="12">
        <f t="shared" si="56"/>
        <v>16.785841946132795</v>
      </c>
      <c r="Q66" s="12">
        <f t="shared" si="56"/>
        <v>17.518507966863762</v>
      </c>
      <c r="R66" s="12">
        <f t="shared" si="56"/>
        <v>18.284707839340292</v>
      </c>
      <c r="S66" s="12">
        <f t="shared" si="56"/>
        <v>19.085854773062923</v>
      </c>
      <c r="T66" s="12">
        <f t="shared" si="56"/>
        <v>19.923413490128805</v>
      </c>
      <c r="U66" s="13">
        <f t="shared" si="56"/>
        <v>20.798901759999993</v>
      </c>
      <c r="V66"/>
      <c r="W66"/>
      <c r="X66"/>
      <c r="Y66"/>
      <c r="Z66"/>
    </row>
    <row r="67" spans="1:26">
      <c r="A67" s="11">
        <f t="shared" si="49"/>
        <v>10</v>
      </c>
      <c r="B67" s="12">
        <f>((1+B56)^$A$67 -1)/B56</f>
        <v>10.462212541120474</v>
      </c>
      <c r="C67" s="12">
        <f t="shared" ref="C67:U67" si="57">((1+C56)^$A$67 -1)/C56</f>
        <v>10.949720999737854</v>
      </c>
      <c r="D67" s="12">
        <f t="shared" si="57"/>
        <v>11.463879311470727</v>
      </c>
      <c r="E67" s="12">
        <f t="shared" si="57"/>
        <v>12.006107122958614</v>
      </c>
      <c r="F67" s="12">
        <f t="shared" si="57"/>
        <v>12.57789253554883</v>
      </c>
      <c r="G67" s="12">
        <f t="shared" si="57"/>
        <v>13.180794942380908</v>
      </c>
      <c r="H67" s="12">
        <f t="shared" si="57"/>
        <v>13.816447961279508</v>
      </c>
      <c r="I67" s="12">
        <f t="shared" si="57"/>
        <v>14.486562465909847</v>
      </c>
      <c r="J67" s="12">
        <f t="shared" si="57"/>
        <v>15.192929717690209</v>
      </c>
      <c r="K67" s="12">
        <f t="shared" si="57"/>
        <v>15.93742460100002</v>
      </c>
      <c r="L67" s="12">
        <f t="shared" si="57"/>
        <v>16.72200896426375</v>
      </c>
      <c r="M67" s="12">
        <f t="shared" si="57"/>
        <v>17.548735069535052</v>
      </c>
      <c r="N67" s="12">
        <f t="shared" si="57"/>
        <v>18.419749153247842</v>
      </c>
      <c r="O67" s="12">
        <f t="shared" si="57"/>
        <v>19.337295100846895</v>
      </c>
      <c r="P67" s="12">
        <f t="shared" si="57"/>
        <v>20.303718238052713</v>
      </c>
      <c r="Q67" s="12">
        <f t="shared" si="57"/>
        <v>21.321469241561964</v>
      </c>
      <c r="R67" s="12">
        <f t="shared" si="57"/>
        <v>22.393108172028146</v>
      </c>
      <c r="S67" s="12">
        <f t="shared" si="57"/>
        <v>23.52130863221425</v>
      </c>
      <c r="T67" s="12">
        <f t="shared" si="57"/>
        <v>24.708862053253281</v>
      </c>
      <c r="U67" s="13">
        <f t="shared" si="57"/>
        <v>25.958682111999991</v>
      </c>
      <c r="V67"/>
      <c r="W67"/>
      <c r="X67"/>
      <c r="Y67"/>
      <c r="Z67"/>
    </row>
    <row r="68" spans="1:26">
      <c r="A68" s="11">
        <f t="shared" si="49"/>
        <v>11</v>
      </c>
      <c r="B68" s="12">
        <f>((1+B56)^$A$68 -1)/B56</f>
        <v>11.566834666531655</v>
      </c>
      <c r="C68" s="12">
        <f t="shared" ref="C68:U68" si="58">((1+C56)^$A$68 -1)/C56</f>
        <v>12.168715419732601</v>
      </c>
      <c r="D68" s="12">
        <f t="shared" si="58"/>
        <v>12.807795690814849</v>
      </c>
      <c r="E68" s="12">
        <f t="shared" si="58"/>
        <v>13.486351407876956</v>
      </c>
      <c r="F68" s="12">
        <f t="shared" si="58"/>
        <v>14.206787162326275</v>
      </c>
      <c r="G68" s="12">
        <f t="shared" si="58"/>
        <v>14.971642638923768</v>
      </c>
      <c r="H68" s="12">
        <f t="shared" si="58"/>
        <v>15.783599318569076</v>
      </c>
      <c r="I68" s="12">
        <f t="shared" si="58"/>
        <v>16.645487463182633</v>
      </c>
      <c r="J68" s="12">
        <f t="shared" si="58"/>
        <v>17.560293392282325</v>
      </c>
      <c r="K68" s="12">
        <f t="shared" si="58"/>
        <v>18.531167061100025</v>
      </c>
      <c r="L68" s="12">
        <f t="shared" si="58"/>
        <v>19.561429950332762</v>
      </c>
      <c r="M68" s="12">
        <f t="shared" si="58"/>
        <v>20.654583277879254</v>
      </c>
      <c r="N68" s="12">
        <f t="shared" si="58"/>
        <v>21.814316543170058</v>
      </c>
      <c r="O68" s="12">
        <f t="shared" si="58"/>
        <v>23.044516414965461</v>
      </c>
      <c r="P68" s="12">
        <f t="shared" si="58"/>
        <v>24.349275973760616</v>
      </c>
      <c r="Q68" s="12">
        <f t="shared" si="58"/>
        <v>25.732904320211873</v>
      </c>
      <c r="R68" s="12">
        <f t="shared" si="58"/>
        <v>27.199936561272931</v>
      </c>
      <c r="S68" s="12">
        <f t="shared" si="58"/>
        <v>28.755144186012814</v>
      </c>
      <c r="T68" s="12">
        <f t="shared" si="58"/>
        <v>30.403545843371404</v>
      </c>
      <c r="U68" s="13">
        <f t="shared" si="58"/>
        <v>32.150418534399989</v>
      </c>
      <c r="V68"/>
      <c r="W68"/>
      <c r="X68"/>
      <c r="Y68"/>
      <c r="Z68"/>
    </row>
    <row r="69" spans="1:26">
      <c r="A69" s="11">
        <f t="shared" si="49"/>
        <v>12</v>
      </c>
      <c r="B69" s="12">
        <f>((1+B56)^$A$69 -1)/B56</f>
        <v>12.682503013196976</v>
      </c>
      <c r="C69" s="12">
        <f t="shared" ref="C69:U69" si="59">((1+C56)^$A$69 -1)/C56</f>
        <v>13.412089728127263</v>
      </c>
      <c r="D69" s="12">
        <f t="shared" si="59"/>
        <v>14.192029561539288</v>
      </c>
      <c r="E69" s="12">
        <f t="shared" si="59"/>
        <v>15.025805464192043</v>
      </c>
      <c r="F69" s="12">
        <f t="shared" si="59"/>
        <v>15.917126520442583</v>
      </c>
      <c r="G69" s="12">
        <f t="shared" si="59"/>
        <v>16.869941197259195</v>
      </c>
      <c r="H69" s="12">
        <f t="shared" si="59"/>
        <v>17.888451270868906</v>
      </c>
      <c r="I69" s="12">
        <f t="shared" si="59"/>
        <v>18.977126460237248</v>
      </c>
      <c r="J69" s="12">
        <f t="shared" si="59"/>
        <v>20.140719797587735</v>
      </c>
      <c r="K69" s="12">
        <f t="shared" si="59"/>
        <v>21.384283767210029</v>
      </c>
      <c r="L69" s="12">
        <f t="shared" si="59"/>
        <v>22.71318724486936</v>
      </c>
      <c r="M69" s="12">
        <f t="shared" si="59"/>
        <v>24.133133271224757</v>
      </c>
      <c r="N69" s="12">
        <f t="shared" si="59"/>
        <v>25.650177693782162</v>
      </c>
      <c r="O69" s="12">
        <f t="shared" si="59"/>
        <v>27.27074871306062</v>
      </c>
      <c r="P69" s="12">
        <f t="shared" si="59"/>
        <v>29.001667369824702</v>
      </c>
      <c r="Q69" s="12">
        <f t="shared" si="59"/>
        <v>30.850169011445772</v>
      </c>
      <c r="R69" s="12">
        <f t="shared" si="59"/>
        <v>32.823925776689322</v>
      </c>
      <c r="S69" s="12">
        <f t="shared" si="59"/>
        <v>34.931070139495112</v>
      </c>
      <c r="T69" s="12">
        <f t="shared" si="59"/>
        <v>37.18021955361197</v>
      </c>
      <c r="U69" s="13">
        <f t="shared" si="59"/>
        <v>39.58050224127998</v>
      </c>
    </row>
    <row r="70" spans="1:26">
      <c r="A70" s="11">
        <f t="shared" si="49"/>
        <v>13</v>
      </c>
      <c r="B70" s="12">
        <f>((1+B56)^$A$70 -1)/B56</f>
        <v>13.80932804332895</v>
      </c>
      <c r="C70" s="12">
        <f t="shared" ref="C70:U70" si="60">((1+C56)^$A$70 -1)/C56</f>
        <v>14.680331522689805</v>
      </c>
      <c r="D70" s="12">
        <f t="shared" si="60"/>
        <v>15.617790448385465</v>
      </c>
      <c r="E70" s="12">
        <f t="shared" si="60"/>
        <v>16.626837682759724</v>
      </c>
      <c r="F70" s="12">
        <f t="shared" si="60"/>
        <v>17.712982846464719</v>
      </c>
      <c r="G70" s="12">
        <f t="shared" si="60"/>
        <v>18.88213766909475</v>
      </c>
      <c r="H70" s="12">
        <f t="shared" si="60"/>
        <v>20.140642859829732</v>
      </c>
      <c r="I70" s="12">
        <f t="shared" si="60"/>
        <v>21.495296577056227</v>
      </c>
      <c r="J70" s="12">
        <f t="shared" si="60"/>
        <v>22.953384579370638</v>
      </c>
      <c r="K70" s="12">
        <f t="shared" si="60"/>
        <v>24.522712143931031</v>
      </c>
      <c r="L70" s="12">
        <f t="shared" si="60"/>
        <v>26.211637841804986</v>
      </c>
      <c r="M70" s="12">
        <f t="shared" si="60"/>
        <v>28.029109263771723</v>
      </c>
      <c r="N70" s="12">
        <f t="shared" si="60"/>
        <v>29.984700793973847</v>
      </c>
      <c r="O70" s="12">
        <f t="shared" si="60"/>
        <v>32.088653532889104</v>
      </c>
      <c r="P70" s="12">
        <f t="shared" si="60"/>
        <v>34.351917475298414</v>
      </c>
      <c r="Q70" s="12">
        <f t="shared" si="60"/>
        <v>36.786196053277095</v>
      </c>
      <c r="R70" s="12">
        <f t="shared" si="60"/>
        <v>39.4039931587265</v>
      </c>
      <c r="S70" s="12">
        <f t="shared" si="60"/>
        <v>42.218662764604233</v>
      </c>
      <c r="T70" s="12">
        <f t="shared" si="60"/>
        <v>45.24446126879824</v>
      </c>
      <c r="U70" s="13">
        <f t="shared" si="60"/>
        <v>48.496602689535983</v>
      </c>
    </row>
    <row r="71" spans="1:26">
      <c r="A71" s="11">
        <f t="shared" si="49"/>
        <v>14</v>
      </c>
      <c r="B71" s="12">
        <f>((1+B56)^$A$71 -1)/B56</f>
        <v>14.947421323762255</v>
      </c>
      <c r="C71" s="12">
        <f t="shared" ref="C71:U71" si="61">((1+C56)^$A$71 -1)/C56</f>
        <v>15.973938153143607</v>
      </c>
      <c r="D71" s="12">
        <f t="shared" si="61"/>
        <v>17.086324161837034</v>
      </c>
      <c r="E71" s="12">
        <f t="shared" si="61"/>
        <v>18.291911190070113</v>
      </c>
      <c r="F71" s="12">
        <f t="shared" si="61"/>
        <v>19.598631988787947</v>
      </c>
      <c r="G71" s="12">
        <f t="shared" si="61"/>
        <v>21.015065929240436</v>
      </c>
      <c r="H71" s="12">
        <f t="shared" si="61"/>
        <v>22.55048786001781</v>
      </c>
      <c r="I71" s="12">
        <f t="shared" si="61"/>
        <v>24.214920303220733</v>
      </c>
      <c r="J71" s="12">
        <f t="shared" si="61"/>
        <v>26.019189191513995</v>
      </c>
      <c r="K71" s="12">
        <f t="shared" si="61"/>
        <v>27.974983358324142</v>
      </c>
      <c r="L71" s="12">
        <f t="shared" si="61"/>
        <v>30.094918004403528</v>
      </c>
      <c r="M71" s="12">
        <f t="shared" si="61"/>
        <v>32.392602375424332</v>
      </c>
      <c r="N71" s="12">
        <f t="shared" si="61"/>
        <v>34.882711897190433</v>
      </c>
      <c r="O71" s="12">
        <f t="shared" si="61"/>
        <v>37.581065027493572</v>
      </c>
      <c r="P71" s="12">
        <f t="shared" si="61"/>
        <v>40.50470509659317</v>
      </c>
      <c r="Q71" s="12">
        <f t="shared" si="61"/>
        <v>43.671987421801425</v>
      </c>
      <c r="R71" s="12">
        <f t="shared" si="61"/>
        <v>47.102671995710011</v>
      </c>
      <c r="S71" s="12">
        <f t="shared" si="61"/>
        <v>50.818022062232991</v>
      </c>
      <c r="T71" s="12">
        <f t="shared" si="61"/>
        <v>54.840908909869903</v>
      </c>
      <c r="U71" s="13">
        <f t="shared" si="61"/>
        <v>59.195923227443167</v>
      </c>
    </row>
    <row r="72" spans="1:26">
      <c r="A72" s="11">
        <f t="shared" si="49"/>
        <v>15</v>
      </c>
      <c r="B72" s="12">
        <f>((1+B56)^$A$72 -1)/B56</f>
        <v>16.096895536999845</v>
      </c>
      <c r="C72" s="12">
        <f t="shared" ref="C72:U72" si="62">((1+C56)^$A$72 -1)/C56</f>
        <v>17.293416916206461</v>
      </c>
      <c r="D72" s="12">
        <f t="shared" si="62"/>
        <v>18.598913886692149</v>
      </c>
      <c r="E72" s="12">
        <f t="shared" si="62"/>
        <v>20.023587637672918</v>
      </c>
      <c r="F72" s="12">
        <f t="shared" si="62"/>
        <v>21.578563588227357</v>
      </c>
      <c r="G72" s="12">
        <f t="shared" si="62"/>
        <v>23.275969884994872</v>
      </c>
      <c r="H72" s="12">
        <f t="shared" si="62"/>
        <v>25.129022010219064</v>
      </c>
      <c r="I72" s="12">
        <f t="shared" si="62"/>
        <v>27.152113927478393</v>
      </c>
      <c r="J72" s="12">
        <f t="shared" si="62"/>
        <v>29.360916218750255</v>
      </c>
      <c r="K72" s="12">
        <f t="shared" si="62"/>
        <v>31.772481694156557</v>
      </c>
      <c r="L72" s="12">
        <f t="shared" si="62"/>
        <v>34.405358984887918</v>
      </c>
      <c r="M72" s="12">
        <f t="shared" si="62"/>
        <v>37.279714660475243</v>
      </c>
      <c r="N72" s="12">
        <f t="shared" si="62"/>
        <v>40.417464443825189</v>
      </c>
      <c r="O72" s="12">
        <f t="shared" si="62"/>
        <v>43.842414131342672</v>
      </c>
      <c r="P72" s="12">
        <f t="shared" si="62"/>
        <v>47.580410861082136</v>
      </c>
      <c r="Q72" s="12">
        <f t="shared" si="62"/>
        <v>51.65950540928965</v>
      </c>
      <c r="R72" s="12">
        <f t="shared" si="62"/>
        <v>56.110126234980697</v>
      </c>
      <c r="S72" s="12">
        <f t="shared" si="62"/>
        <v>60.965266033434936</v>
      </c>
      <c r="T72" s="12">
        <f t="shared" si="62"/>
        <v>66.260681602745194</v>
      </c>
      <c r="U72" s="13">
        <f t="shared" si="62"/>
        <v>72.035107872931803</v>
      </c>
    </row>
    <row r="73" spans="1:26">
      <c r="A73" s="11">
        <f t="shared" si="49"/>
        <v>16</v>
      </c>
      <c r="B73" s="12">
        <f>((1+B56)^$A$73 -1)/B56</f>
        <v>17.25786449236988</v>
      </c>
      <c r="C73" s="12">
        <f t="shared" ref="C73:U73" si="63">((1+C56)^$A$73 -1)/C56</f>
        <v>18.639285254530602</v>
      </c>
      <c r="D73" s="12">
        <f t="shared" si="63"/>
        <v>20.156881303292902</v>
      </c>
      <c r="E73" s="12">
        <f t="shared" si="63"/>
        <v>21.824531143179843</v>
      </c>
      <c r="F73" s="12">
        <f t="shared" si="63"/>
        <v>23.657491767638721</v>
      </c>
      <c r="G73" s="12">
        <f t="shared" si="63"/>
        <v>25.672528078094555</v>
      </c>
      <c r="H73" s="12">
        <f t="shared" si="63"/>
        <v>27.888053550934391</v>
      </c>
      <c r="I73" s="12">
        <f t="shared" si="63"/>
        <v>30.324283041676665</v>
      </c>
      <c r="J73" s="12">
        <f t="shared" si="63"/>
        <v>33.003398678437783</v>
      </c>
      <c r="K73" s="12">
        <f t="shared" si="63"/>
        <v>35.949729863572216</v>
      </c>
      <c r="L73" s="12">
        <f t="shared" si="63"/>
        <v>39.189948473225577</v>
      </c>
      <c r="M73" s="12">
        <f t="shared" si="63"/>
        <v>42.75328041973227</v>
      </c>
      <c r="N73" s="12">
        <f t="shared" si="63"/>
        <v>46.671734821522456</v>
      </c>
      <c r="O73" s="12">
        <f t="shared" si="63"/>
        <v>50.98035210973066</v>
      </c>
      <c r="P73" s="12">
        <f t="shared" si="63"/>
        <v>55.71747249024444</v>
      </c>
      <c r="Q73" s="12">
        <f t="shared" si="63"/>
        <v>60.925026274775995</v>
      </c>
      <c r="R73" s="12">
        <f t="shared" si="63"/>
        <v>66.648847694927412</v>
      </c>
      <c r="S73" s="12">
        <f t="shared" si="63"/>
        <v>72.939013919453203</v>
      </c>
      <c r="T73" s="12">
        <f t="shared" si="63"/>
        <v>79.850211107266773</v>
      </c>
      <c r="U73" s="13">
        <f t="shared" si="63"/>
        <v>87.442129447518155</v>
      </c>
    </row>
    <row r="74" spans="1:26">
      <c r="A74" s="11">
        <f t="shared" si="49"/>
        <v>17</v>
      </c>
      <c r="B74" s="12">
        <f>((1+B56)^$A$74 -1)/B56</f>
        <v>18.430443137293583</v>
      </c>
      <c r="C74" s="12">
        <f t="shared" ref="C74:U74" si="64">((1+C56)^$A$74 -1)/C56</f>
        <v>20.012070959621219</v>
      </c>
      <c r="D74" s="12">
        <f t="shared" si="64"/>
        <v>21.76158774239169</v>
      </c>
      <c r="E74" s="12">
        <f t="shared" si="64"/>
        <v>23.697512388907036</v>
      </c>
      <c r="F74" s="12">
        <f t="shared" si="64"/>
        <v>25.840366356020663</v>
      </c>
      <c r="G74" s="12">
        <f t="shared" si="64"/>
        <v>28.212879762780233</v>
      </c>
      <c r="H74" s="12">
        <f t="shared" si="64"/>
        <v>30.840217299499798</v>
      </c>
      <c r="I74" s="12">
        <f t="shared" si="64"/>
        <v>33.750225685010797</v>
      </c>
      <c r="J74" s="12">
        <f t="shared" si="64"/>
        <v>36.973704559497179</v>
      </c>
      <c r="K74" s="12">
        <f t="shared" si="64"/>
        <v>40.544702849929436</v>
      </c>
      <c r="L74" s="12">
        <f t="shared" si="64"/>
        <v>44.500842805280385</v>
      </c>
      <c r="M74" s="12">
        <f t="shared" si="64"/>
        <v>48.883674070100135</v>
      </c>
      <c r="N74" s="12">
        <f t="shared" si="64"/>
        <v>53.739060348320372</v>
      </c>
      <c r="O74" s="12">
        <f t="shared" si="64"/>
        <v>59.117601405092941</v>
      </c>
      <c r="P74" s="12">
        <f t="shared" si="64"/>
        <v>65.075093363781107</v>
      </c>
      <c r="Q74" s="12">
        <f t="shared" si="64"/>
        <v>71.673030478740145</v>
      </c>
      <c r="R74" s="12">
        <f t="shared" si="64"/>
        <v>78.979151803065065</v>
      </c>
      <c r="S74" s="12">
        <f t="shared" si="64"/>
        <v>87.068036424954784</v>
      </c>
      <c r="T74" s="12">
        <f t="shared" si="64"/>
        <v>96.021751217647463</v>
      </c>
      <c r="U74" s="13">
        <f t="shared" si="64"/>
        <v>105.93055533702179</v>
      </c>
    </row>
    <row r="75" spans="1:26">
      <c r="A75" s="11">
        <f t="shared" si="49"/>
        <v>18</v>
      </c>
      <c r="B75" s="12">
        <f>((1+B56)^$A$75 -1)/B56</f>
        <v>19.614747568666523</v>
      </c>
      <c r="C75" s="12">
        <f t="shared" ref="C75:U75" si="65">((1+C56)^$A$75 -1)/C56</f>
        <v>21.412312378813635</v>
      </c>
      <c r="D75" s="12">
        <f t="shared" si="65"/>
        <v>23.414435374663441</v>
      </c>
      <c r="E75" s="12">
        <f t="shared" si="65"/>
        <v>25.645412884463326</v>
      </c>
      <c r="F75" s="12">
        <f t="shared" si="65"/>
        <v>28.132384673821694</v>
      </c>
      <c r="G75" s="12">
        <f t="shared" si="65"/>
        <v>30.905652548547046</v>
      </c>
      <c r="H75" s="12">
        <f t="shared" si="65"/>
        <v>33.999032510464787</v>
      </c>
      <c r="I75" s="12">
        <f t="shared" si="65"/>
        <v>37.450243739811668</v>
      </c>
      <c r="J75" s="12">
        <f t="shared" si="65"/>
        <v>41.301337969851936</v>
      </c>
      <c r="K75" s="12">
        <f t="shared" si="65"/>
        <v>45.599173134922381</v>
      </c>
      <c r="L75" s="12">
        <f t="shared" si="65"/>
        <v>50.395935513861225</v>
      </c>
      <c r="M75" s="12">
        <f t="shared" si="65"/>
        <v>55.749714958512143</v>
      </c>
      <c r="N75" s="12">
        <f t="shared" si="65"/>
        <v>61.725138193602014</v>
      </c>
      <c r="O75" s="12">
        <f t="shared" si="65"/>
        <v>68.394065601805949</v>
      </c>
      <c r="P75" s="12">
        <f t="shared" si="65"/>
        <v>75.83635736834826</v>
      </c>
      <c r="Q75" s="12">
        <f t="shared" si="65"/>
        <v>84.140715355338571</v>
      </c>
      <c r="R75" s="12">
        <f t="shared" si="65"/>
        <v>93.405607609586127</v>
      </c>
      <c r="S75" s="12">
        <f t="shared" si="65"/>
        <v>103.74028298144664</v>
      </c>
      <c r="T75" s="12">
        <f t="shared" si="65"/>
        <v>115.26588394900047</v>
      </c>
      <c r="U75" s="13">
        <f t="shared" si="65"/>
        <v>128.11666640442616</v>
      </c>
    </row>
    <row r="76" spans="1:26">
      <c r="A76" s="11">
        <f>A75+1</f>
        <v>19</v>
      </c>
      <c r="B76" s="12">
        <f>((1+B56)^$A$76 -1)/B56</f>
        <v>20.81089504435316</v>
      </c>
      <c r="C76" s="12">
        <f t="shared" ref="C76:U76" si="66">((1+C56)^$A$76 -1)/C56</f>
        <v>22.840558626389907</v>
      </c>
      <c r="D76" s="12">
        <f t="shared" si="66"/>
        <v>25.116868435903342</v>
      </c>
      <c r="E76" s="12">
        <f t="shared" si="66"/>
        <v>27.671229399841856</v>
      </c>
      <c r="F76" s="12">
        <f t="shared" si="66"/>
        <v>30.539003907512779</v>
      </c>
      <c r="G76" s="12">
        <f t="shared" si="66"/>
        <v>33.759991701459874</v>
      </c>
      <c r="H76" s="12">
        <f t="shared" si="66"/>
        <v>37.378964786197322</v>
      </c>
      <c r="I76" s="12">
        <f t="shared" si="66"/>
        <v>41.446263238996607</v>
      </c>
      <c r="J76" s="12">
        <f t="shared" si="66"/>
        <v>46.018458387138615</v>
      </c>
      <c r="K76" s="12">
        <f t="shared" si="66"/>
        <v>51.159090448414638</v>
      </c>
      <c r="L76" s="12">
        <f t="shared" si="66"/>
        <v>56.939488420385956</v>
      </c>
      <c r="M76" s="12">
        <f t="shared" si="66"/>
        <v>63.439680753533594</v>
      </c>
      <c r="N76" s="12">
        <f t="shared" si="66"/>
        <v>70.749406158770256</v>
      </c>
      <c r="O76" s="12">
        <f t="shared" si="66"/>
        <v>78.969234786058792</v>
      </c>
      <c r="P76" s="12">
        <f t="shared" si="66"/>
        <v>88.211810973600493</v>
      </c>
      <c r="Q76" s="12">
        <f t="shared" si="66"/>
        <v>98.603229812192737</v>
      </c>
      <c r="R76" s="12">
        <f t="shared" si="66"/>
        <v>110.28456090321576</v>
      </c>
      <c r="S76" s="12">
        <f t="shared" si="66"/>
        <v>123.41353391810702</v>
      </c>
      <c r="T76" s="12">
        <f t="shared" si="66"/>
        <v>138.16640189931056</v>
      </c>
      <c r="U76" s="13">
        <f t="shared" si="66"/>
        <v>154.73999968531137</v>
      </c>
    </row>
    <row r="77" spans="1:26">
      <c r="A77" s="14">
        <f t="shared" ref="A77" si="67">A76+1</f>
        <v>20</v>
      </c>
      <c r="B77" s="15">
        <f>((1+B56)^$A$77 -1)/B56</f>
        <v>22.019003994796705</v>
      </c>
      <c r="C77" s="15">
        <f t="shared" ref="C77:U77" si="68">((1+C56)^$A$77 -1)/C56</f>
        <v>24.29736979891771</v>
      </c>
      <c r="D77" s="15">
        <f t="shared" si="68"/>
        <v>26.870374488980442</v>
      </c>
      <c r="E77" s="15">
        <f t="shared" si="68"/>
        <v>29.778078575835529</v>
      </c>
      <c r="F77" s="15">
        <f t="shared" si="68"/>
        <v>33.065954102888412</v>
      </c>
      <c r="G77" s="15">
        <f t="shared" si="68"/>
        <v>36.785591203547462</v>
      </c>
      <c r="H77" s="15">
        <f t="shared" si="68"/>
        <v>40.995492321231133</v>
      </c>
      <c r="I77" s="15">
        <f t="shared" si="68"/>
        <v>45.761964298116332</v>
      </c>
      <c r="J77" s="15">
        <f t="shared" si="68"/>
        <v>51.160119641981083</v>
      </c>
      <c r="K77" s="15">
        <f t="shared" si="68"/>
        <v>57.274999493256097</v>
      </c>
      <c r="L77" s="15">
        <f t="shared" si="68"/>
        <v>64.202832146628396</v>
      </c>
      <c r="M77" s="15">
        <f t="shared" si="68"/>
        <v>72.052442443957602</v>
      </c>
      <c r="N77" s="15">
        <f t="shared" si="68"/>
        <v>80.946828959410382</v>
      </c>
      <c r="O77" s="15">
        <f t="shared" si="68"/>
        <v>91.024927656107025</v>
      </c>
      <c r="P77" s="15">
        <f t="shared" si="68"/>
        <v>102.44358261964055</v>
      </c>
      <c r="Q77" s="15">
        <f t="shared" si="68"/>
        <v>115.37974658214355</v>
      </c>
      <c r="R77" s="15">
        <f t="shared" si="68"/>
        <v>130.03293625676241</v>
      </c>
      <c r="S77" s="15">
        <f t="shared" si="68"/>
        <v>146.62797002336629</v>
      </c>
      <c r="T77" s="15">
        <f t="shared" si="68"/>
        <v>165.41801826017957</v>
      </c>
      <c r="U77" s="16">
        <f t="shared" si="68"/>
        <v>186.68799962237364</v>
      </c>
    </row>
    <row r="78" spans="1:26">
      <c r="A78" s="17"/>
      <c r="B78" s="159" t="s">
        <v>10</v>
      </c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60"/>
    </row>
    <row r="79" spans="1:26" ht="17">
      <c r="A79" s="165" t="s">
        <v>106</v>
      </c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7"/>
    </row>
    <row r="80" spans="1:26">
      <c r="A80" s="17"/>
      <c r="B80" s="168" t="str">
        <f>B55</f>
        <v>Επιτόκια εκτοκιστικών περιόδων</v>
      </c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9"/>
    </row>
    <row r="81" spans="1:21" ht="15" customHeight="1">
      <c r="A81" s="173" t="s">
        <v>0</v>
      </c>
      <c r="B81" s="161">
        <v>0.01</v>
      </c>
      <c r="C81" s="161">
        <f>B81+1%</f>
        <v>0.02</v>
      </c>
      <c r="D81" s="161">
        <f t="shared" ref="D81:T81" si="69">C81+1%</f>
        <v>0.03</v>
      </c>
      <c r="E81" s="174">
        <f t="shared" si="69"/>
        <v>0.04</v>
      </c>
      <c r="F81" s="161">
        <f t="shared" si="69"/>
        <v>0.05</v>
      </c>
      <c r="G81" s="161">
        <f t="shared" si="69"/>
        <v>6.0000000000000005E-2</v>
      </c>
      <c r="H81" s="161">
        <f t="shared" si="69"/>
        <v>7.0000000000000007E-2</v>
      </c>
      <c r="I81" s="161">
        <f t="shared" si="69"/>
        <v>0.08</v>
      </c>
      <c r="J81" s="161">
        <f t="shared" si="69"/>
        <v>0.09</v>
      </c>
      <c r="K81" s="174">
        <f t="shared" si="69"/>
        <v>9.9999999999999992E-2</v>
      </c>
      <c r="L81" s="161">
        <f t="shared" si="69"/>
        <v>0.10999999999999999</v>
      </c>
      <c r="M81" s="161">
        <f t="shared" si="69"/>
        <v>0.11999999999999998</v>
      </c>
      <c r="N81" s="161">
        <f t="shared" si="69"/>
        <v>0.12999999999999998</v>
      </c>
      <c r="O81" s="161">
        <f t="shared" si="69"/>
        <v>0.13999999999999999</v>
      </c>
      <c r="P81" s="161">
        <f t="shared" si="69"/>
        <v>0.15</v>
      </c>
      <c r="Q81" s="161">
        <f t="shared" si="69"/>
        <v>0.16</v>
      </c>
      <c r="R81" s="161">
        <f t="shared" si="69"/>
        <v>0.17</v>
      </c>
      <c r="S81" s="161">
        <f t="shared" si="69"/>
        <v>0.18000000000000002</v>
      </c>
      <c r="T81" s="161">
        <f t="shared" si="69"/>
        <v>0.19000000000000003</v>
      </c>
      <c r="U81" s="164">
        <f>T81+1%</f>
        <v>0.20000000000000004</v>
      </c>
    </row>
    <row r="82" spans="1:21">
      <c r="A82" s="173"/>
      <c r="B82" s="161"/>
      <c r="C82" s="161"/>
      <c r="D82" s="161"/>
      <c r="E82" s="174"/>
      <c r="F82" s="161"/>
      <c r="G82" s="161"/>
      <c r="H82" s="161"/>
      <c r="I82" s="161"/>
      <c r="J82" s="161"/>
      <c r="K82" s="174"/>
      <c r="L82" s="161"/>
      <c r="M82" s="161"/>
      <c r="N82" s="161"/>
      <c r="O82" s="161"/>
      <c r="P82" s="161"/>
      <c r="Q82" s="161"/>
      <c r="R82" s="161"/>
      <c r="S82" s="161"/>
      <c r="T82" s="161"/>
      <c r="U82" s="164"/>
    </row>
    <row r="83" spans="1:21">
      <c r="A83" s="11">
        <v>1</v>
      </c>
      <c r="B83" s="12">
        <f>((1-1/(1+B$81)^A83)/B$81)</f>
        <v>0.99009900990099098</v>
      </c>
      <c r="C83" s="12">
        <f>((1-1/(1+C81)^$A$83)/C81)</f>
        <v>0.98039215686274717</v>
      </c>
      <c r="D83" s="12">
        <f t="shared" ref="D83:U83" si="70">((1-1/(1+D81)^$A$83)/D81)</f>
        <v>0.97087378640776656</v>
      </c>
      <c r="E83" s="12">
        <f t="shared" si="70"/>
        <v>0.96153846153846367</v>
      </c>
      <c r="F83" s="12">
        <f t="shared" si="70"/>
        <v>0.95238095238095344</v>
      </c>
      <c r="G83" s="12">
        <f t="shared" si="70"/>
        <v>0.94339622641509591</v>
      </c>
      <c r="H83" s="12">
        <f t="shared" si="70"/>
        <v>0.93457943925233644</v>
      </c>
      <c r="I83" s="12">
        <f t="shared" si="70"/>
        <v>0.92592592592592726</v>
      </c>
      <c r="J83" s="12">
        <f t="shared" si="70"/>
        <v>0.91743119266055118</v>
      </c>
      <c r="K83" s="12">
        <f t="shared" si="70"/>
        <v>0.9090909090909095</v>
      </c>
      <c r="L83" s="12">
        <f t="shared" si="70"/>
        <v>0.90090090090089991</v>
      </c>
      <c r="M83" s="12">
        <f t="shared" si="70"/>
        <v>0.89285714285714257</v>
      </c>
      <c r="N83" s="12">
        <f t="shared" si="70"/>
        <v>0.8849557522123892</v>
      </c>
      <c r="O83" s="12">
        <f t="shared" si="70"/>
        <v>0.87719298245613997</v>
      </c>
      <c r="P83" s="12">
        <f t="shared" si="70"/>
        <v>0.86956521739130377</v>
      </c>
      <c r="Q83" s="12">
        <f t="shared" si="70"/>
        <v>0.86206896551724099</v>
      </c>
      <c r="R83" s="12">
        <f t="shared" si="70"/>
        <v>0.85470085470085422</v>
      </c>
      <c r="S83" s="12">
        <f t="shared" si="70"/>
        <v>0.84745762711864359</v>
      </c>
      <c r="T83" s="12">
        <f t="shared" si="70"/>
        <v>0.8403361344537813</v>
      </c>
      <c r="U83" s="13">
        <f t="shared" si="70"/>
        <v>0.83333333333333304</v>
      </c>
    </row>
    <row r="84" spans="1:21">
      <c r="A84" s="11">
        <f>A83+1</f>
        <v>2</v>
      </c>
      <c r="B84" s="12">
        <f>((1-1/(1+B81)^A$84)/B81)</f>
        <v>1.9703950593079167</v>
      </c>
      <c r="C84" s="12">
        <f>((1-1/(1+C81)^$A$84)/C81)</f>
        <v>1.9415609381007282</v>
      </c>
      <c r="D84" s="12">
        <f t="shared" ref="D84:U84" si="71">((1-1/(1+D81)^$A$84)/D81)</f>
        <v>1.9134696955415218</v>
      </c>
      <c r="E84" s="12">
        <f t="shared" si="71"/>
        <v>1.8860946745562157</v>
      </c>
      <c r="F84" s="12">
        <f t="shared" si="71"/>
        <v>1.8594104308390036</v>
      </c>
      <c r="G84" s="12">
        <f t="shared" si="71"/>
        <v>1.8333926664293361</v>
      </c>
      <c r="H84" s="12">
        <f t="shared" si="71"/>
        <v>1.8080181675255489</v>
      </c>
      <c r="I84" s="12">
        <f t="shared" si="71"/>
        <v>1.7832647462277098</v>
      </c>
      <c r="J84" s="12">
        <f t="shared" si="71"/>
        <v>1.7591111859271116</v>
      </c>
      <c r="K84" s="12">
        <f t="shared" si="71"/>
        <v>1.7355371900826457</v>
      </c>
      <c r="L84" s="12">
        <f t="shared" si="71"/>
        <v>1.7125233341449544</v>
      </c>
      <c r="M84" s="12">
        <f t="shared" si="71"/>
        <v>1.6900510204081622</v>
      </c>
      <c r="N84" s="12">
        <f t="shared" si="71"/>
        <v>1.668102435586184</v>
      </c>
      <c r="O84" s="12">
        <f t="shared" si="71"/>
        <v>1.6466605109264385</v>
      </c>
      <c r="P84" s="12">
        <f t="shared" si="71"/>
        <v>1.6257088846880901</v>
      </c>
      <c r="Q84" s="12">
        <f t="shared" si="71"/>
        <v>1.6052318668252075</v>
      </c>
      <c r="R84" s="12">
        <f t="shared" si="71"/>
        <v>1.5852144057272257</v>
      </c>
      <c r="S84" s="12">
        <f t="shared" si="71"/>
        <v>1.5656420568802063</v>
      </c>
      <c r="T84" s="12">
        <f t="shared" si="71"/>
        <v>1.5465009533225054</v>
      </c>
      <c r="U84" s="13">
        <f t="shared" si="71"/>
        <v>1.5277777777777777</v>
      </c>
    </row>
    <row r="85" spans="1:21">
      <c r="A85" s="11">
        <f t="shared" ref="A85:A100" si="72">A84+1</f>
        <v>3</v>
      </c>
      <c r="B85" s="12">
        <f>((1-1/(1+B81)^A$85)/B81)</f>
        <v>2.9409852072355469</v>
      </c>
      <c r="C85" s="12">
        <f>((1-1/(1+C81)^$A$85)/C81)</f>
        <v>2.8838832726477692</v>
      </c>
      <c r="D85" s="12">
        <f t="shared" ref="D85:U85" si="73">((1-1/(1+D81)^$A$85)/D81)</f>
        <v>2.8286113548946799</v>
      </c>
      <c r="E85" s="12">
        <f t="shared" si="73"/>
        <v>2.7750910332271284</v>
      </c>
      <c r="F85" s="12">
        <f t="shared" si="73"/>
        <v>2.7232480293704797</v>
      </c>
      <c r="G85" s="12">
        <f t="shared" si="73"/>
        <v>2.6730119494616398</v>
      </c>
      <c r="H85" s="12">
        <f t="shared" si="73"/>
        <v>2.6243160444164015</v>
      </c>
      <c r="I85" s="12">
        <f t="shared" si="73"/>
        <v>2.5770969872478804</v>
      </c>
      <c r="J85" s="12">
        <f t="shared" si="73"/>
        <v>2.5312946659881757</v>
      </c>
      <c r="K85" s="12">
        <f t="shared" si="73"/>
        <v>2.4868519909842246</v>
      </c>
      <c r="L85" s="12">
        <f t="shared" si="73"/>
        <v>2.4437147154459047</v>
      </c>
      <c r="M85" s="12">
        <f t="shared" si="73"/>
        <v>2.4018312682215726</v>
      </c>
      <c r="N85" s="12">
        <f t="shared" si="73"/>
        <v>2.361152597863879</v>
      </c>
      <c r="O85" s="12">
        <f t="shared" si="73"/>
        <v>2.3216320271284547</v>
      </c>
      <c r="P85" s="12">
        <f t="shared" si="73"/>
        <v>2.2832251171200779</v>
      </c>
      <c r="Q85" s="12">
        <f t="shared" si="73"/>
        <v>2.2458895403665577</v>
      </c>
      <c r="R85" s="12">
        <f t="shared" si="73"/>
        <v>2.2095849621600219</v>
      </c>
      <c r="S85" s="12">
        <f t="shared" si="73"/>
        <v>2.1742729295594971</v>
      </c>
      <c r="T85" s="12">
        <f t="shared" si="73"/>
        <v>2.1399167674979029</v>
      </c>
      <c r="U85" s="12">
        <f t="shared" si="73"/>
        <v>2.106481481481481</v>
      </c>
    </row>
    <row r="86" spans="1:21">
      <c r="A86" s="94">
        <f t="shared" si="72"/>
        <v>4</v>
      </c>
      <c r="B86" s="12">
        <f>((1-1/(1+B81)^A$86)/B81)</f>
        <v>3.9019655517183782</v>
      </c>
      <c r="C86" s="12">
        <f>((1-1/(1+C81)^$A$86)/C81)</f>
        <v>3.8077286986742895</v>
      </c>
      <c r="D86" s="12">
        <f t="shared" ref="D86:U86" si="74">((1-1/(1+D81)^$A$86)/D81)</f>
        <v>3.7170984028103669</v>
      </c>
      <c r="E86" s="99">
        <f t="shared" si="74"/>
        <v>3.629895224256857</v>
      </c>
      <c r="F86" s="12">
        <f t="shared" si="74"/>
        <v>3.5459505041623607</v>
      </c>
      <c r="G86" s="12">
        <f t="shared" si="74"/>
        <v>3.4651056126996589</v>
      </c>
      <c r="H86" s="12">
        <f t="shared" si="74"/>
        <v>3.3872112564639254</v>
      </c>
      <c r="I86" s="12">
        <f t="shared" si="74"/>
        <v>3.3121268400443338</v>
      </c>
      <c r="J86" s="12">
        <f t="shared" si="74"/>
        <v>3.2397198770533735</v>
      </c>
      <c r="K86" s="99">
        <f t="shared" si="74"/>
        <v>3.169865446349295</v>
      </c>
      <c r="L86" s="12">
        <f t="shared" si="74"/>
        <v>3.1024456895909043</v>
      </c>
      <c r="M86" s="12">
        <f t="shared" si="74"/>
        <v>3.0373493466264034</v>
      </c>
      <c r="N86" s="12">
        <f t="shared" si="74"/>
        <v>2.9744713255432562</v>
      </c>
      <c r="O86" s="12">
        <f t="shared" si="74"/>
        <v>2.9137123044986439</v>
      </c>
      <c r="P86" s="12">
        <f t="shared" si="74"/>
        <v>2.8549783627131107</v>
      </c>
      <c r="Q86" s="12">
        <f t="shared" si="74"/>
        <v>2.7981806382470329</v>
      </c>
      <c r="R86" s="12">
        <f t="shared" si="74"/>
        <v>2.7432350103931804</v>
      </c>
      <c r="S86" s="12">
        <f t="shared" si="74"/>
        <v>2.6900618047114375</v>
      </c>
      <c r="T86" s="12">
        <f t="shared" si="74"/>
        <v>2.6385855189058005</v>
      </c>
      <c r="U86" s="13">
        <f t="shared" si="74"/>
        <v>2.5887345679012337</v>
      </c>
    </row>
    <row r="87" spans="1:21">
      <c r="A87" s="11">
        <f t="shared" si="72"/>
        <v>5</v>
      </c>
      <c r="B87" s="12">
        <f>((1-1/(1+B81)^A$87)/B81)</f>
        <v>4.8534312393251122</v>
      </c>
      <c r="C87" s="12">
        <f>((1-1/(1+C81)^$A$87)/C81)</f>
        <v>4.7134595085042026</v>
      </c>
      <c r="D87" s="12">
        <f t="shared" ref="D87:U87" si="75">((1-1/(1+D81)^$A$87)/D81)</f>
        <v>4.5797071871945301</v>
      </c>
      <c r="E87" s="12">
        <f t="shared" si="75"/>
        <v>4.4518223310162117</v>
      </c>
      <c r="F87" s="12">
        <f t="shared" si="75"/>
        <v>4.3294766706308208</v>
      </c>
      <c r="G87" s="12">
        <f t="shared" si="75"/>
        <v>4.2123637855657181</v>
      </c>
      <c r="H87" s="12">
        <f t="shared" si="75"/>
        <v>4.1001974359475941</v>
      </c>
      <c r="I87" s="12">
        <f t="shared" si="75"/>
        <v>3.992710037078087</v>
      </c>
      <c r="J87" s="12">
        <f t="shared" si="75"/>
        <v>3.8896512633517197</v>
      </c>
      <c r="K87" s="12">
        <f t="shared" si="75"/>
        <v>3.7907867694084509</v>
      </c>
      <c r="L87" s="12">
        <f t="shared" si="75"/>
        <v>3.6958970176494628</v>
      </c>
      <c r="M87" s="12">
        <f t="shared" si="75"/>
        <v>3.6047762023450027</v>
      </c>
      <c r="N87" s="12">
        <f t="shared" si="75"/>
        <v>3.5172312615427037</v>
      </c>
      <c r="O87" s="12">
        <f t="shared" si="75"/>
        <v>3.43308096885846</v>
      </c>
      <c r="P87" s="12">
        <f t="shared" si="75"/>
        <v>3.352155098011401</v>
      </c>
      <c r="Q87" s="12">
        <f t="shared" si="75"/>
        <v>3.274293653661235</v>
      </c>
      <c r="R87" s="12">
        <f t="shared" si="75"/>
        <v>3.1993461627292139</v>
      </c>
      <c r="S87" s="12">
        <f t="shared" si="75"/>
        <v>3.1271710209418955</v>
      </c>
      <c r="T87" s="12">
        <f t="shared" si="75"/>
        <v>3.0576348898368071</v>
      </c>
      <c r="U87" s="13">
        <f t="shared" si="75"/>
        <v>2.9906121399176948</v>
      </c>
    </row>
    <row r="88" spans="1:21">
      <c r="A88" s="11">
        <f t="shared" si="72"/>
        <v>6</v>
      </c>
      <c r="B88" s="12">
        <f>((1-1/(1+B81)^A$88)/B81)</f>
        <v>5.7954764745793419</v>
      </c>
      <c r="C88" s="12">
        <f>((1-1/(1+C81)^$A$88)/C81)</f>
        <v>5.6014308906904011</v>
      </c>
      <c r="D88" s="12">
        <f t="shared" ref="D88:U88" si="76">((1-1/(1+D81)^$A$88)/D81)</f>
        <v>5.4171914438781856</v>
      </c>
      <c r="E88" s="12">
        <f t="shared" si="76"/>
        <v>5.2421368567463569</v>
      </c>
      <c r="F88" s="12">
        <f t="shared" si="76"/>
        <v>5.0756920672674477</v>
      </c>
      <c r="G88" s="12">
        <f t="shared" si="76"/>
        <v>4.9173243260053949</v>
      </c>
      <c r="H88" s="12">
        <f t="shared" si="76"/>
        <v>4.7665396597641063</v>
      </c>
      <c r="I88" s="12">
        <f t="shared" si="76"/>
        <v>4.6228796639611938</v>
      </c>
      <c r="J88" s="12">
        <f t="shared" si="76"/>
        <v>4.485918590230936</v>
      </c>
      <c r="K88" s="12">
        <f t="shared" si="76"/>
        <v>4.355260699462228</v>
      </c>
      <c r="L88" s="12">
        <f t="shared" si="76"/>
        <v>4.2305378537382543</v>
      </c>
      <c r="M88" s="12">
        <f t="shared" si="76"/>
        <v>4.1114073235223234</v>
      </c>
      <c r="N88" s="12">
        <f t="shared" si="76"/>
        <v>3.9975497889758427</v>
      </c>
      <c r="O88" s="12">
        <f t="shared" si="76"/>
        <v>3.8886675165425086</v>
      </c>
      <c r="P88" s="12">
        <f t="shared" si="76"/>
        <v>3.784482693922957</v>
      </c>
      <c r="Q88" s="12">
        <f t="shared" si="76"/>
        <v>3.6847359083286513</v>
      </c>
      <c r="R88" s="12">
        <f t="shared" si="76"/>
        <v>3.5891847544694135</v>
      </c>
      <c r="S88" s="12">
        <f t="shared" si="76"/>
        <v>3.4976025601202507</v>
      </c>
      <c r="T88" s="12">
        <f t="shared" si="76"/>
        <v>3.4097772183502584</v>
      </c>
      <c r="U88" s="13">
        <f t="shared" si="76"/>
        <v>3.3255101165980787</v>
      </c>
    </row>
    <row r="89" spans="1:21">
      <c r="A89" s="11">
        <f t="shared" si="72"/>
        <v>7</v>
      </c>
      <c r="B89" s="12">
        <f>((1-1/(1+B81)^A$89)/B81)</f>
        <v>6.728194529286446</v>
      </c>
      <c r="C89" s="12">
        <f>((1-1/(1+C81)^$A$89)/C81)</f>
        <v>6.4719910693043055</v>
      </c>
      <c r="D89" s="12">
        <f t="shared" ref="D89:U89" si="77">((1-1/(1+D81)^$A$89)/D81)</f>
        <v>6.2302829552215409</v>
      </c>
      <c r="E89" s="12">
        <f t="shared" si="77"/>
        <v>6.002054669948417</v>
      </c>
      <c r="F89" s="12">
        <f t="shared" si="77"/>
        <v>5.7863733973975702</v>
      </c>
      <c r="G89" s="12">
        <f t="shared" si="77"/>
        <v>5.5823814396277331</v>
      </c>
      <c r="H89" s="12">
        <f t="shared" si="77"/>
        <v>5.3892894016486981</v>
      </c>
      <c r="I89" s="12">
        <f t="shared" si="77"/>
        <v>5.2063700592233264</v>
      </c>
      <c r="J89" s="12">
        <f t="shared" si="77"/>
        <v>5.0329528350742523</v>
      </c>
      <c r="K89" s="12">
        <f t="shared" si="77"/>
        <v>4.8684188176929357</v>
      </c>
      <c r="L89" s="12">
        <f t="shared" si="77"/>
        <v>4.7121962646290578</v>
      </c>
      <c r="M89" s="12">
        <f t="shared" si="77"/>
        <v>4.5637565388592174</v>
      </c>
      <c r="N89" s="12">
        <f t="shared" si="77"/>
        <v>4.422610432721986</v>
      </c>
      <c r="O89" s="12">
        <f t="shared" si="77"/>
        <v>4.2883048390723753</v>
      </c>
      <c r="P89" s="12">
        <f t="shared" si="77"/>
        <v>4.1604197338460489</v>
      </c>
      <c r="Q89" s="12">
        <f t="shared" si="77"/>
        <v>4.0385654382143539</v>
      </c>
      <c r="R89" s="12">
        <f t="shared" si="77"/>
        <v>3.9223801320251392</v>
      </c>
      <c r="S89" s="12">
        <f t="shared" si="77"/>
        <v>3.8115275933222463</v>
      </c>
      <c r="T89" s="12">
        <f t="shared" si="77"/>
        <v>3.7056951414708048</v>
      </c>
      <c r="U89" s="13">
        <f t="shared" si="77"/>
        <v>3.6045917638317317</v>
      </c>
    </row>
    <row r="90" spans="1:21">
      <c r="A90" s="11">
        <f t="shared" si="72"/>
        <v>8</v>
      </c>
      <c r="B90" s="12">
        <f>((1-1/(1+B81)^A$90)/B81)</f>
        <v>7.6516777517687817</v>
      </c>
      <c r="C90" s="12">
        <f>((1-1/(1+C81)^$A$90)/C81)</f>
        <v>7.3254814404944186</v>
      </c>
      <c r="D90" s="12">
        <f t="shared" ref="D90:U90" si="78">((1-1/(1+D81)^$A$90)/D81)</f>
        <v>7.0196921895354762</v>
      </c>
      <c r="E90" s="12">
        <f t="shared" si="78"/>
        <v>6.7327448749504049</v>
      </c>
      <c r="F90" s="12">
        <f t="shared" si="78"/>
        <v>6.4632127594262556</v>
      </c>
      <c r="G90" s="12">
        <f t="shared" si="78"/>
        <v>6.2097938109695585</v>
      </c>
      <c r="H90" s="12">
        <f t="shared" si="78"/>
        <v>5.9712985062137367</v>
      </c>
      <c r="I90" s="12">
        <f t="shared" si="78"/>
        <v>5.7466389437253032</v>
      </c>
      <c r="J90" s="12">
        <f t="shared" si="78"/>
        <v>5.5348191147470214</v>
      </c>
      <c r="K90" s="12">
        <f t="shared" si="78"/>
        <v>5.3349261979026688</v>
      </c>
      <c r="L90" s="12">
        <f t="shared" si="78"/>
        <v>5.1461227609270788</v>
      </c>
      <c r="M90" s="12">
        <f t="shared" si="78"/>
        <v>4.9676397668385865</v>
      </c>
      <c r="N90" s="12">
        <f t="shared" si="78"/>
        <v>4.7987702944442345</v>
      </c>
      <c r="O90" s="12">
        <f t="shared" si="78"/>
        <v>4.638863893923137</v>
      </c>
      <c r="P90" s="12">
        <f t="shared" si="78"/>
        <v>4.4873215076922168</v>
      </c>
      <c r="Q90" s="12">
        <f t="shared" si="78"/>
        <v>4.3435908950123734</v>
      </c>
      <c r="R90" s="12">
        <f t="shared" si="78"/>
        <v>4.2071625060043925</v>
      </c>
      <c r="S90" s="12">
        <f t="shared" si="78"/>
        <v>4.077565757052751</v>
      </c>
      <c r="T90" s="12">
        <f t="shared" si="78"/>
        <v>3.9543656651015167</v>
      </c>
      <c r="U90" s="13">
        <f t="shared" si="78"/>
        <v>3.83715980319311</v>
      </c>
    </row>
    <row r="91" spans="1:21">
      <c r="A91" s="11">
        <f t="shared" si="72"/>
        <v>9</v>
      </c>
      <c r="B91" s="12">
        <f>((1-1/(1+B81)^A$91)/B81)</f>
        <v>8.5660175760087114</v>
      </c>
      <c r="C91" s="12">
        <f>((1-1/(1+C81)^$A$91)/C81)</f>
        <v>8.1622367063670769</v>
      </c>
      <c r="D91" s="12">
        <f t="shared" ref="D91:U91" si="79">((1-1/(1+D81)^$A$91)/D81)</f>
        <v>7.7861089218791015</v>
      </c>
      <c r="E91" s="12">
        <f t="shared" si="79"/>
        <v>7.4353316105292384</v>
      </c>
      <c r="F91" s="12">
        <f t="shared" si="79"/>
        <v>7.1078216756440549</v>
      </c>
      <c r="G91" s="12">
        <f t="shared" si="79"/>
        <v>6.8016922744995831</v>
      </c>
      <c r="H91" s="12">
        <f t="shared" si="79"/>
        <v>6.5152322487978847</v>
      </c>
      <c r="I91" s="12">
        <f t="shared" si="79"/>
        <v>6.2468879108567616</v>
      </c>
      <c r="J91" s="12">
        <f t="shared" si="79"/>
        <v>5.9952468942633228</v>
      </c>
      <c r="K91" s="12">
        <f t="shared" si="79"/>
        <v>5.7590238162751533</v>
      </c>
      <c r="L91" s="12">
        <f t="shared" si="79"/>
        <v>5.5370475323667376</v>
      </c>
      <c r="M91" s="12">
        <f t="shared" si="79"/>
        <v>5.3282497918201663</v>
      </c>
      <c r="N91" s="12">
        <f t="shared" si="79"/>
        <v>5.1316551278267557</v>
      </c>
      <c r="O91" s="12">
        <f t="shared" si="79"/>
        <v>4.9463718367746816</v>
      </c>
      <c r="P91" s="12">
        <f t="shared" si="79"/>
        <v>4.771583919732362</v>
      </c>
      <c r="Q91" s="12">
        <f t="shared" si="79"/>
        <v>4.6065438750106669</v>
      </c>
      <c r="R91" s="12">
        <f t="shared" si="79"/>
        <v>4.4505662444481979</v>
      </c>
      <c r="S91" s="12">
        <f t="shared" si="79"/>
        <v>4.3030218280108059</v>
      </c>
      <c r="T91" s="12">
        <f t="shared" si="79"/>
        <v>4.1633324916819463</v>
      </c>
      <c r="U91" s="13">
        <f t="shared" si="79"/>
        <v>4.0309665026609247</v>
      </c>
    </row>
    <row r="92" spans="1:21">
      <c r="A92" s="11">
        <f t="shared" si="72"/>
        <v>10</v>
      </c>
      <c r="B92" s="12">
        <f>((1-1/(1+B81)^A$92)/B81)</f>
        <v>9.4713045307016852</v>
      </c>
      <c r="C92" s="12">
        <f>((1-1/(1+C81)^$A$92)/C81)</f>
        <v>8.9825850062422337</v>
      </c>
      <c r="D92" s="12">
        <f t="shared" ref="D92:U92" si="80">((1-1/(1+D81)^$A$92)/D81)</f>
        <v>8.5302028367758282</v>
      </c>
      <c r="E92" s="12">
        <f t="shared" si="80"/>
        <v>8.1108957793550367</v>
      </c>
      <c r="F92" s="12">
        <f t="shared" si="80"/>
        <v>7.7217349291848132</v>
      </c>
      <c r="G92" s="12">
        <f t="shared" si="80"/>
        <v>7.3600870514147019</v>
      </c>
      <c r="H92" s="12">
        <f t="shared" si="80"/>
        <v>7.0235815409326019</v>
      </c>
      <c r="I92" s="12">
        <f t="shared" si="80"/>
        <v>6.7100813989414476</v>
      </c>
      <c r="J92" s="12">
        <f t="shared" si="80"/>
        <v>6.4176577011590128</v>
      </c>
      <c r="K92" s="12">
        <f t="shared" si="80"/>
        <v>6.1445671057046862</v>
      </c>
      <c r="L92" s="12">
        <f t="shared" si="80"/>
        <v>5.8892320111412033</v>
      </c>
      <c r="M92" s="12">
        <f t="shared" si="80"/>
        <v>5.6502230284108634</v>
      </c>
      <c r="N92" s="12">
        <f t="shared" si="80"/>
        <v>5.426243475952881</v>
      </c>
      <c r="O92" s="12">
        <f t="shared" si="80"/>
        <v>5.2161156462935798</v>
      </c>
      <c r="P92" s="12">
        <f t="shared" si="80"/>
        <v>5.0187686258542277</v>
      </c>
      <c r="Q92" s="12">
        <f t="shared" si="80"/>
        <v>4.8332274784574718</v>
      </c>
      <c r="R92" s="12">
        <f t="shared" si="80"/>
        <v>4.6586036277335028</v>
      </c>
      <c r="S92" s="12">
        <f t="shared" si="80"/>
        <v>4.4940862949244114</v>
      </c>
      <c r="T92" s="12">
        <f t="shared" si="80"/>
        <v>4.3389348669596188</v>
      </c>
      <c r="U92" s="13">
        <f t="shared" si="80"/>
        <v>4.1924720855507704</v>
      </c>
    </row>
    <row r="93" spans="1:21">
      <c r="A93" s="11">
        <f t="shared" si="72"/>
        <v>11</v>
      </c>
      <c r="B93" s="12">
        <f>((1-1/(1+B81)^A$93)/B81)</f>
        <v>10.367628248219473</v>
      </c>
      <c r="C93" s="12">
        <f>((1-1/(1+C81)^$A$93)/C81)</f>
        <v>9.7868480453355158</v>
      </c>
      <c r="D93" s="12">
        <f t="shared" ref="D93:U93" si="81">((1-1/(1+D81)^$A$93)/D81)</f>
        <v>9.2526241133745906</v>
      </c>
      <c r="E93" s="12">
        <f t="shared" si="81"/>
        <v>8.7604767109183026</v>
      </c>
      <c r="F93" s="12">
        <f t="shared" si="81"/>
        <v>8.3064142182712519</v>
      </c>
      <c r="G93" s="12">
        <f t="shared" si="81"/>
        <v>7.8868745768063233</v>
      </c>
      <c r="H93" s="12">
        <f t="shared" si="81"/>
        <v>7.4986743373201907</v>
      </c>
      <c r="I93" s="12">
        <f t="shared" si="81"/>
        <v>7.1389642582791177</v>
      </c>
      <c r="J93" s="12">
        <f t="shared" si="81"/>
        <v>6.8051905515220303</v>
      </c>
      <c r="K93" s="12">
        <f t="shared" si="81"/>
        <v>6.4950610051860789</v>
      </c>
      <c r="L93" s="12">
        <f t="shared" si="81"/>
        <v>6.2065153253524361</v>
      </c>
      <c r="M93" s="12">
        <f t="shared" si="81"/>
        <v>5.9376991325096986</v>
      </c>
      <c r="N93" s="12">
        <f t="shared" si="81"/>
        <v>5.6869411291618421</v>
      </c>
      <c r="O93" s="12">
        <f t="shared" si="81"/>
        <v>5.4527330230645443</v>
      </c>
      <c r="P93" s="12">
        <f t="shared" si="81"/>
        <v>5.2337118485688938</v>
      </c>
      <c r="Q93" s="12">
        <f t="shared" si="81"/>
        <v>5.0286443779805792</v>
      </c>
      <c r="R93" s="12">
        <f t="shared" si="81"/>
        <v>4.8364133570371823</v>
      </c>
      <c r="S93" s="12">
        <f t="shared" si="81"/>
        <v>4.6560053346817041</v>
      </c>
      <c r="T93" s="12">
        <f t="shared" si="81"/>
        <v>4.4864998882013598</v>
      </c>
      <c r="U93" s="13">
        <f t="shared" si="81"/>
        <v>4.3270600712923084</v>
      </c>
    </row>
    <row r="94" spans="1:21">
      <c r="A94" s="11">
        <f t="shared" si="72"/>
        <v>12</v>
      </c>
      <c r="B94" s="12">
        <f>((1-1/(1+B81)^A$94)/B81)</f>
        <v>11.255077473484631</v>
      </c>
      <c r="C94" s="12">
        <f>((1-1/(1+C81)^$A$94)/C81)</f>
        <v>10.575341220917178</v>
      </c>
      <c r="D94" s="12">
        <f t="shared" ref="D94:U94" si="82">((1-1/(1+D81)^$A$94)/D81)</f>
        <v>9.954003993567559</v>
      </c>
      <c r="E94" s="12">
        <f t="shared" si="82"/>
        <v>9.3850737604983721</v>
      </c>
      <c r="F94" s="12">
        <f t="shared" si="82"/>
        <v>8.8632516364488101</v>
      </c>
      <c r="G94" s="12">
        <f t="shared" si="82"/>
        <v>8.3838439403833238</v>
      </c>
      <c r="H94" s="12">
        <f t="shared" si="82"/>
        <v>7.9426862965609244</v>
      </c>
      <c r="I94" s="12">
        <f t="shared" si="82"/>
        <v>7.53607801692511</v>
      </c>
      <c r="J94" s="12">
        <f t="shared" si="82"/>
        <v>7.1607252766257155</v>
      </c>
      <c r="K94" s="12">
        <f t="shared" si="82"/>
        <v>6.8136918228964358</v>
      </c>
      <c r="L94" s="12">
        <f t="shared" si="82"/>
        <v>6.4923561489661585</v>
      </c>
      <c r="M94" s="12">
        <f t="shared" si="82"/>
        <v>6.1943742254550873</v>
      </c>
      <c r="N94" s="12">
        <f t="shared" si="82"/>
        <v>5.9176470169573818</v>
      </c>
      <c r="O94" s="12">
        <f t="shared" si="82"/>
        <v>5.6602921254952143</v>
      </c>
      <c r="P94" s="12">
        <f t="shared" si="82"/>
        <v>5.4206189987555593</v>
      </c>
      <c r="Q94" s="12">
        <f t="shared" si="82"/>
        <v>5.1971072223970509</v>
      </c>
      <c r="R94" s="12">
        <f t="shared" si="82"/>
        <v>4.9883874846471636</v>
      </c>
      <c r="S94" s="12">
        <f t="shared" si="82"/>
        <v>4.7932248598997491</v>
      </c>
      <c r="T94" s="12">
        <f t="shared" si="82"/>
        <v>4.6105041077322353</v>
      </c>
      <c r="U94" s="13">
        <f t="shared" si="82"/>
        <v>4.439216726076924</v>
      </c>
    </row>
    <row r="95" spans="1:21">
      <c r="A95" s="11">
        <f t="shared" si="72"/>
        <v>13</v>
      </c>
      <c r="B95" s="12">
        <f>((1-1/(1+B81)^A$95)/B81)</f>
        <v>12.133740072757071</v>
      </c>
      <c r="C95" s="12">
        <f>((1-1/(1+C81)^$A$95)/C81)</f>
        <v>11.348373745997231</v>
      </c>
      <c r="D95" s="12">
        <f t="shared" ref="D95:U95" si="83">((1-1/(1+D81)^$A$95)/D81)</f>
        <v>10.634955333560736</v>
      </c>
      <c r="E95" s="12">
        <f t="shared" si="83"/>
        <v>9.9856478466330501</v>
      </c>
      <c r="F95" s="12">
        <f t="shared" si="83"/>
        <v>9.3935729870941067</v>
      </c>
      <c r="G95" s="12">
        <f t="shared" si="83"/>
        <v>8.8526829626257797</v>
      </c>
      <c r="H95" s="12">
        <f t="shared" si="83"/>
        <v>8.3576507444494617</v>
      </c>
      <c r="I95" s="12">
        <f t="shared" si="83"/>
        <v>7.9037759415973241</v>
      </c>
      <c r="J95" s="12">
        <f t="shared" si="83"/>
        <v>7.4869039235098311</v>
      </c>
      <c r="K95" s="12">
        <f t="shared" si="83"/>
        <v>7.1033562026331225</v>
      </c>
      <c r="L95" s="12">
        <f t="shared" si="83"/>
        <v>6.7498704044740165</v>
      </c>
      <c r="M95" s="12">
        <f t="shared" si="83"/>
        <v>6.4235484155849001</v>
      </c>
      <c r="N95" s="12">
        <f t="shared" si="83"/>
        <v>6.1218115194313123</v>
      </c>
      <c r="O95" s="12">
        <f t="shared" si="83"/>
        <v>5.8423615135922926</v>
      </c>
      <c r="P95" s="12">
        <f t="shared" si="83"/>
        <v>5.5831469554396165</v>
      </c>
      <c r="Q95" s="12">
        <f t="shared" si="83"/>
        <v>5.3423338124112503</v>
      </c>
      <c r="R95" s="12">
        <f t="shared" si="83"/>
        <v>5.1182799014078322</v>
      </c>
      <c r="S95" s="12">
        <f t="shared" si="83"/>
        <v>4.9095125931353811</v>
      </c>
      <c r="T95" s="12">
        <f t="shared" si="83"/>
        <v>4.7147093342287691</v>
      </c>
      <c r="U95" s="13">
        <f t="shared" si="83"/>
        <v>4.5326806050641029</v>
      </c>
    </row>
    <row r="96" spans="1:21">
      <c r="A96" s="11">
        <f t="shared" si="72"/>
        <v>14</v>
      </c>
      <c r="B96" s="12">
        <f>((1-1/(1+B81)^A$96)/B81)</f>
        <v>13.003703042333736</v>
      </c>
      <c r="C96" s="12">
        <f>((1-1/(1+C81)^$A$96)/C81)</f>
        <v>12.106248770585525</v>
      </c>
      <c r="D96" s="12">
        <f t="shared" ref="D96:U96" si="84">((1-1/(1+D81)^$A$96)/D81)</f>
        <v>11.296073139379359</v>
      </c>
      <c r="E96" s="12">
        <f t="shared" si="84"/>
        <v>10.563122929454854</v>
      </c>
      <c r="F96" s="12">
        <f t="shared" si="84"/>
        <v>9.8986409400896225</v>
      </c>
      <c r="G96" s="12">
        <f t="shared" si="84"/>
        <v>9.2949839270054504</v>
      </c>
      <c r="H96" s="12">
        <f t="shared" si="84"/>
        <v>8.7454679854667869</v>
      </c>
      <c r="I96" s="12">
        <f t="shared" si="84"/>
        <v>8.2442369829604836</v>
      </c>
      <c r="J96" s="12">
        <f t="shared" si="84"/>
        <v>7.7861503885411292</v>
      </c>
      <c r="K96" s="12">
        <f t="shared" si="84"/>
        <v>7.3666874569392036</v>
      </c>
      <c r="L96" s="12">
        <f t="shared" si="84"/>
        <v>6.9818652292558703</v>
      </c>
      <c r="M96" s="12">
        <f t="shared" si="84"/>
        <v>6.6281682282008036</v>
      </c>
      <c r="N96" s="12">
        <f t="shared" si="84"/>
        <v>6.3024880702931965</v>
      </c>
      <c r="O96" s="12">
        <f t="shared" si="84"/>
        <v>6.002071503151134</v>
      </c>
      <c r="P96" s="12">
        <f t="shared" si="84"/>
        <v>5.7244756134257537</v>
      </c>
      <c r="Q96" s="12">
        <f t="shared" si="84"/>
        <v>5.4675291486303887</v>
      </c>
      <c r="R96" s="12">
        <f t="shared" si="84"/>
        <v>5.2292990610323358</v>
      </c>
      <c r="S96" s="12">
        <f t="shared" si="84"/>
        <v>5.0080615196062546</v>
      </c>
      <c r="T96" s="12">
        <f t="shared" si="84"/>
        <v>4.8022767514527471</v>
      </c>
      <c r="U96" s="13">
        <f t="shared" si="84"/>
        <v>4.6105671708867524</v>
      </c>
    </row>
    <row r="97" spans="1:21">
      <c r="A97" s="11">
        <f t="shared" si="72"/>
        <v>15</v>
      </c>
      <c r="B97" s="12">
        <f>((1-1/(1+B81)^A$97)/B81)</f>
        <v>13.865052517162091</v>
      </c>
      <c r="C97" s="12">
        <f>((1-1/(1+C81)^$A$97)/C81)</f>
        <v>12.849263500574038</v>
      </c>
      <c r="D97" s="12">
        <f t="shared" ref="D97:U97" si="85">((1-1/(1+D81)^$A$97)/D81)</f>
        <v>11.937935086776079</v>
      </c>
      <c r="E97" s="12">
        <f t="shared" si="85"/>
        <v>11.118387432168131</v>
      </c>
      <c r="F97" s="12">
        <f t="shared" si="85"/>
        <v>10.379658038180594</v>
      </c>
      <c r="G97" s="12">
        <f t="shared" si="85"/>
        <v>9.7122489877409937</v>
      </c>
      <c r="H97" s="12">
        <f t="shared" si="85"/>
        <v>9.1079140051091461</v>
      </c>
      <c r="I97" s="12">
        <f t="shared" si="85"/>
        <v>8.5594786879263758</v>
      </c>
      <c r="J97" s="12">
        <f t="shared" si="85"/>
        <v>8.0606884298542472</v>
      </c>
      <c r="K97" s="12">
        <f t="shared" si="85"/>
        <v>7.606079506308367</v>
      </c>
      <c r="L97" s="12">
        <f t="shared" si="85"/>
        <v>7.1908695759061887</v>
      </c>
      <c r="M97" s="12">
        <f t="shared" si="85"/>
        <v>6.8108644894650023</v>
      </c>
      <c r="N97" s="12">
        <f t="shared" si="85"/>
        <v>6.462378823268315</v>
      </c>
      <c r="O97" s="12">
        <f t="shared" si="85"/>
        <v>6.1421679852202935</v>
      </c>
      <c r="P97" s="12">
        <f t="shared" si="85"/>
        <v>5.8473700986310897</v>
      </c>
      <c r="Q97" s="12">
        <f t="shared" si="85"/>
        <v>5.5754561626124035</v>
      </c>
      <c r="R97" s="12">
        <f t="shared" si="85"/>
        <v>5.3241872316515684</v>
      </c>
      <c r="S97" s="12">
        <f t="shared" si="85"/>
        <v>5.0915775589883516</v>
      </c>
      <c r="T97" s="12">
        <f t="shared" si="85"/>
        <v>4.8758628163468458</v>
      </c>
      <c r="U97" s="13">
        <f t="shared" si="85"/>
        <v>4.6754726424056265</v>
      </c>
    </row>
    <row r="98" spans="1:21">
      <c r="A98" s="11">
        <f t="shared" si="72"/>
        <v>16</v>
      </c>
      <c r="B98" s="12">
        <f>((1-1/(1+B81)^A$98)/B81)</f>
        <v>14.717873779368439</v>
      </c>
      <c r="C98" s="12">
        <f>((1-1/(1+C81)^$A$98)/C81)</f>
        <v>13.577709314288278</v>
      </c>
      <c r="D98" s="12">
        <f t="shared" ref="D98:U98" si="86">((1-1/(1+D81)^$A$98)/D81)</f>
        <v>12.561102025996188</v>
      </c>
      <c r="E98" s="12">
        <f t="shared" si="86"/>
        <v>11.652295607853974</v>
      </c>
      <c r="F98" s="12">
        <f t="shared" si="86"/>
        <v>10.837769560171994</v>
      </c>
      <c r="G98" s="12">
        <f t="shared" si="86"/>
        <v>10.105895271453765</v>
      </c>
      <c r="H98" s="12">
        <f t="shared" si="86"/>
        <v>9.4466486029057446</v>
      </c>
      <c r="I98" s="12">
        <f t="shared" si="86"/>
        <v>8.8513691554873848</v>
      </c>
      <c r="J98" s="12">
        <f t="shared" si="86"/>
        <v>8.3125581925268328</v>
      </c>
      <c r="K98" s="12">
        <f t="shared" si="86"/>
        <v>7.8237086420985156</v>
      </c>
      <c r="L98" s="12">
        <f t="shared" si="86"/>
        <v>7.3791617800956661</v>
      </c>
      <c r="M98" s="12">
        <f t="shared" si="86"/>
        <v>6.9739861513080381</v>
      </c>
      <c r="N98" s="12">
        <f t="shared" si="86"/>
        <v>6.603875064839217</v>
      </c>
      <c r="O98" s="12">
        <f t="shared" si="86"/>
        <v>6.2650596361581519</v>
      </c>
      <c r="P98" s="12">
        <f t="shared" si="86"/>
        <v>5.9542348683748605</v>
      </c>
      <c r="Q98" s="12">
        <f t="shared" si="86"/>
        <v>5.6684966919072446</v>
      </c>
      <c r="R98" s="12">
        <f t="shared" si="86"/>
        <v>5.4052882321808271</v>
      </c>
      <c r="S98" s="12">
        <f t="shared" si="86"/>
        <v>5.1623538635494501</v>
      </c>
      <c r="T98" s="12">
        <f t="shared" si="86"/>
        <v>4.9376998456696182</v>
      </c>
      <c r="U98" s="13">
        <f t="shared" si="86"/>
        <v>4.7295605353380221</v>
      </c>
    </row>
    <row r="99" spans="1:21">
      <c r="A99" s="11">
        <f t="shared" si="72"/>
        <v>17</v>
      </c>
      <c r="B99" s="12">
        <f>((1-1/(1+B81)^A$99)/B81)</f>
        <v>15.562251266701432</v>
      </c>
      <c r="C99" s="12">
        <f>((1-1/(1+C81)^$A$99)/C81)</f>
        <v>14.291871876753214</v>
      </c>
      <c r="D99" s="12">
        <f t="shared" ref="D99:U99" si="87">((1-1/(1+D81)^$A$99)/D81)</f>
        <v>13.16611847184096</v>
      </c>
      <c r="E99" s="12">
        <f t="shared" si="87"/>
        <v>12.165668853705744</v>
      </c>
      <c r="F99" s="12">
        <f t="shared" si="87"/>
        <v>11.274066247782853</v>
      </c>
      <c r="G99" s="12">
        <f t="shared" si="87"/>
        <v>10.477259690050722</v>
      </c>
      <c r="H99" s="12">
        <f t="shared" si="87"/>
        <v>9.7632229933698529</v>
      </c>
      <c r="I99" s="12">
        <f t="shared" si="87"/>
        <v>9.1216381069327639</v>
      </c>
      <c r="J99" s="12">
        <f t="shared" si="87"/>
        <v>8.5436313692906722</v>
      </c>
      <c r="K99" s="12">
        <f t="shared" si="87"/>
        <v>8.0215533109986517</v>
      </c>
      <c r="L99" s="12">
        <f t="shared" si="87"/>
        <v>7.5487943964825819</v>
      </c>
      <c r="M99" s="12">
        <f t="shared" si="87"/>
        <v>7.1196304922393194</v>
      </c>
      <c r="N99" s="12">
        <f t="shared" si="87"/>
        <v>6.7290929777338206</v>
      </c>
      <c r="O99" s="12">
        <f t="shared" si="87"/>
        <v>6.3728593299632914</v>
      </c>
      <c r="P99" s="12">
        <f t="shared" si="87"/>
        <v>6.0471607551085746</v>
      </c>
      <c r="Q99" s="12">
        <f t="shared" si="87"/>
        <v>5.7487040447476243</v>
      </c>
      <c r="R99" s="12">
        <f t="shared" si="87"/>
        <v>5.4746053266502797</v>
      </c>
      <c r="S99" s="12">
        <f t="shared" si="87"/>
        <v>5.2223337826690255</v>
      </c>
      <c r="T99" s="12">
        <f t="shared" si="87"/>
        <v>4.9896637358568219</v>
      </c>
      <c r="U99" s="13">
        <f t="shared" si="87"/>
        <v>4.7746337794483518</v>
      </c>
    </row>
    <row r="100" spans="1:21">
      <c r="A100" s="11">
        <f t="shared" si="72"/>
        <v>18</v>
      </c>
      <c r="B100" s="12">
        <f>((1-1/(1+B81)^A$100)/B81)</f>
        <v>16.398268580892505</v>
      </c>
      <c r="C100" s="12">
        <f>((1-1/(1+C81)^$A$100)/C81)</f>
        <v>14.992031251718835</v>
      </c>
      <c r="D100" s="12">
        <f t="shared" ref="D100:U100" si="88">((1-1/(1+D81)^$A$100)/D81)</f>
        <v>13.753513079457244</v>
      </c>
      <c r="E100" s="12">
        <f t="shared" si="88"/>
        <v>12.659296974717062</v>
      </c>
      <c r="F100" s="12">
        <f t="shared" si="88"/>
        <v>11.689586902650337</v>
      </c>
      <c r="G100" s="12">
        <f t="shared" si="88"/>
        <v>10.827603481179928</v>
      </c>
      <c r="H100" s="12">
        <f t="shared" si="88"/>
        <v>10.059086909691452</v>
      </c>
      <c r="I100" s="12">
        <f t="shared" si="88"/>
        <v>9.3718871360488567</v>
      </c>
      <c r="J100" s="12">
        <f t="shared" si="88"/>
        <v>8.7556251094409845</v>
      </c>
      <c r="K100" s="12">
        <f t="shared" si="88"/>
        <v>8.2014121009078647</v>
      </c>
      <c r="L100" s="12">
        <f t="shared" si="88"/>
        <v>7.7016165734077315</v>
      </c>
      <c r="M100" s="12">
        <f t="shared" si="88"/>
        <v>7.2496700823565359</v>
      </c>
      <c r="N100" s="12">
        <f t="shared" si="88"/>
        <v>6.8399052900299298</v>
      </c>
      <c r="O100" s="12">
        <f t="shared" si="88"/>
        <v>6.4674204648800799</v>
      </c>
      <c r="P100" s="12">
        <f t="shared" si="88"/>
        <v>6.1279658740074563</v>
      </c>
      <c r="Q100" s="12">
        <f t="shared" si="88"/>
        <v>5.8178483144376072</v>
      </c>
      <c r="R100" s="12">
        <f t="shared" si="88"/>
        <v>5.5338507065387006</v>
      </c>
      <c r="S100" s="12">
        <f t="shared" si="88"/>
        <v>5.2731642226008688</v>
      </c>
      <c r="T100" s="12">
        <f t="shared" si="88"/>
        <v>5.0333308704679176</v>
      </c>
      <c r="U100" s="13">
        <f t="shared" si="88"/>
        <v>4.8121948162069597</v>
      </c>
    </row>
    <row r="101" spans="1:21">
      <c r="A101" s="11">
        <f>A100+1</f>
        <v>19</v>
      </c>
      <c r="B101" s="12">
        <f>((1-1/(1+B81)^A$101)/B81)</f>
        <v>17.226008495933154</v>
      </c>
      <c r="C101" s="12">
        <f>((1-1/(1+C81)^$A$101)/C81)</f>
        <v>15.678462011489053</v>
      </c>
      <c r="D101" s="12">
        <f t="shared" ref="D101:U101" si="89">((1-1/(1+D81)^$A$101)/D81)</f>
        <v>14.323799106269169</v>
      </c>
      <c r="E101" s="12">
        <f t="shared" si="89"/>
        <v>13.133939398766406</v>
      </c>
      <c r="F101" s="12">
        <f t="shared" si="89"/>
        <v>12.085320859666988</v>
      </c>
      <c r="G101" s="12">
        <f t="shared" si="89"/>
        <v>11.158116491679177</v>
      </c>
      <c r="H101" s="12">
        <f t="shared" si="89"/>
        <v>10.335595242702292</v>
      </c>
      <c r="I101" s="12">
        <f t="shared" si="89"/>
        <v>9.6035992000452381</v>
      </c>
      <c r="J101" s="12">
        <f t="shared" si="89"/>
        <v>8.9501147793036555</v>
      </c>
      <c r="K101" s="12">
        <f t="shared" si="89"/>
        <v>8.3649200917344224</v>
      </c>
      <c r="L101" s="12">
        <f t="shared" si="89"/>
        <v>7.8392942102772354</v>
      </c>
      <c r="M101" s="12">
        <f t="shared" si="89"/>
        <v>7.3657768592469068</v>
      </c>
      <c r="N101" s="12">
        <f t="shared" si="89"/>
        <v>6.9379692832123272</v>
      </c>
      <c r="O101" s="12">
        <f t="shared" si="89"/>
        <v>6.550368828842176</v>
      </c>
      <c r="P101" s="12">
        <f t="shared" si="89"/>
        <v>6.1982311947890922</v>
      </c>
      <c r="Q101" s="12">
        <f t="shared" si="89"/>
        <v>5.877455443480696</v>
      </c>
      <c r="R101" s="12">
        <f t="shared" si="89"/>
        <v>5.5844877833664111</v>
      </c>
      <c r="S101" s="12">
        <f t="shared" si="89"/>
        <v>5.3162408666109053</v>
      </c>
      <c r="T101" s="12">
        <f t="shared" si="89"/>
        <v>5.0700259415696785</v>
      </c>
      <c r="U101" s="13">
        <f t="shared" si="89"/>
        <v>4.8434956801724658</v>
      </c>
    </row>
    <row r="102" spans="1:21" ht="15" customHeight="1">
      <c r="A102" s="14">
        <f t="shared" ref="A102" si="90">A101+1</f>
        <v>20</v>
      </c>
      <c r="B102" s="15">
        <f>((1-1/(1+B81)^A$102)/B81)</f>
        <v>18.04555296627046</v>
      </c>
      <c r="C102" s="15">
        <f>((1-1/(1+C81)^$A$102)/C81)</f>
        <v>16.351433344597112</v>
      </c>
      <c r="D102" s="15">
        <f t="shared" ref="D102:U102" si="91">((1-1/(1+D81)^$A$102)/D81)</f>
        <v>14.877474860455502</v>
      </c>
      <c r="E102" s="15">
        <f t="shared" si="91"/>
        <v>13.590326344967698</v>
      </c>
      <c r="F102" s="15">
        <f t="shared" si="91"/>
        <v>12.462210342539986</v>
      </c>
      <c r="G102" s="15">
        <f t="shared" si="91"/>
        <v>11.469921218565261</v>
      </c>
      <c r="H102" s="15">
        <f t="shared" si="91"/>
        <v>10.594014245516162</v>
      </c>
      <c r="I102" s="15">
        <f t="shared" si="91"/>
        <v>9.8181474074492936</v>
      </c>
      <c r="J102" s="15">
        <f t="shared" si="91"/>
        <v>9.1285456690859217</v>
      </c>
      <c r="K102" s="15">
        <f t="shared" si="91"/>
        <v>8.513563719758567</v>
      </c>
      <c r="L102" s="15">
        <f t="shared" si="91"/>
        <v>7.9633281173668786</v>
      </c>
      <c r="M102" s="15">
        <f t="shared" si="91"/>
        <v>7.469443624327595</v>
      </c>
      <c r="N102" s="15">
        <f t="shared" si="91"/>
        <v>7.0247515780640066</v>
      </c>
      <c r="O102" s="15">
        <f t="shared" si="91"/>
        <v>6.6231305516159438</v>
      </c>
      <c r="P102" s="15">
        <f t="shared" si="91"/>
        <v>6.2593314737296453</v>
      </c>
      <c r="Q102" s="15">
        <f t="shared" si="91"/>
        <v>5.9288408995523243</v>
      </c>
      <c r="R102" s="15">
        <f t="shared" si="91"/>
        <v>5.6277673362106073</v>
      </c>
      <c r="S102" s="15">
        <f t="shared" si="91"/>
        <v>5.3527464971278862</v>
      </c>
      <c r="T102" s="15">
        <f t="shared" si="91"/>
        <v>5.1008621357728394</v>
      </c>
      <c r="U102" s="16">
        <f t="shared" si="91"/>
        <v>4.869579733477055</v>
      </c>
    </row>
  </sheetData>
  <mergeCells count="96">
    <mergeCell ref="K81:K82"/>
    <mergeCell ref="L81:L82"/>
    <mergeCell ref="T81:T82"/>
    <mergeCell ref="U81:U82"/>
    <mergeCell ref="N81:N82"/>
    <mergeCell ref="O81:O82"/>
    <mergeCell ref="P81:P82"/>
    <mergeCell ref="Q81:Q82"/>
    <mergeCell ref="R81:R82"/>
    <mergeCell ref="S81:S82"/>
    <mergeCell ref="S29:S30"/>
    <mergeCell ref="T29:T30"/>
    <mergeCell ref="M81:M82"/>
    <mergeCell ref="B78:U78"/>
    <mergeCell ref="A79:U79"/>
    <mergeCell ref="B80:U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B26:U26"/>
    <mergeCell ref="T4:T5"/>
    <mergeCell ref="U4:U5"/>
    <mergeCell ref="A4:A5"/>
    <mergeCell ref="B4:B5"/>
    <mergeCell ref="C4:C5"/>
    <mergeCell ref="D4:D5"/>
    <mergeCell ref="E4:E5"/>
    <mergeCell ref="F4:F5"/>
    <mergeCell ref="U56:U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S4:S5"/>
    <mergeCell ref="J4:J5"/>
    <mergeCell ref="K4:K5"/>
    <mergeCell ref="L4:L5"/>
    <mergeCell ref="A54:U54"/>
    <mergeCell ref="B55:U55"/>
    <mergeCell ref="B27:U27"/>
    <mergeCell ref="B28:U28"/>
    <mergeCell ref="A29:A30"/>
    <mergeCell ref="B29:B30"/>
    <mergeCell ref="C29:C30"/>
    <mergeCell ref="D29:D30"/>
    <mergeCell ref="B53:U53"/>
    <mergeCell ref="F29:F30"/>
    <mergeCell ref="G29:G30"/>
    <mergeCell ref="H29:H30"/>
    <mergeCell ref="I29:I30"/>
    <mergeCell ref="E29:E30"/>
    <mergeCell ref="U29:U30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B2:U2"/>
    <mergeCell ref="B1:U1"/>
    <mergeCell ref="M4:M5"/>
    <mergeCell ref="N4:N5"/>
    <mergeCell ref="O4:O5"/>
    <mergeCell ref="P4:P5"/>
    <mergeCell ref="Q4:Q5"/>
    <mergeCell ref="R4:R5"/>
    <mergeCell ref="G4:G5"/>
    <mergeCell ref="H4:H5"/>
    <mergeCell ref="I4:I5"/>
    <mergeCell ref="B3:U3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46945-D326-CE46-8A90-84EB92100CB3}">
  <dimension ref="A1:X71"/>
  <sheetViews>
    <sheetView tabSelected="1" topLeftCell="A32" zoomScale="170" zoomScaleNormal="127" workbookViewId="0">
      <selection activeCell="D41" sqref="D41"/>
    </sheetView>
  </sheetViews>
  <sheetFormatPr baseColWidth="10" defaultRowHeight="15"/>
  <cols>
    <col min="1" max="1" width="11.1640625" style="2" customWidth="1"/>
    <col min="2" max="2" width="13.6640625" style="2" customWidth="1"/>
    <col min="3" max="3" width="9.6640625" style="2" customWidth="1"/>
    <col min="4" max="4" width="12" style="2" customWidth="1"/>
    <col min="5" max="5" width="17.1640625" style="2" customWidth="1"/>
    <col min="6" max="6" width="15.33203125" style="2" customWidth="1"/>
    <col min="7" max="7" width="6.83203125" style="2" customWidth="1"/>
    <col min="8" max="8" width="9.6640625" style="2" customWidth="1"/>
    <col min="9" max="9" width="7.6640625" style="2" customWidth="1"/>
    <col min="10" max="10" width="10.83203125" style="54" customWidth="1"/>
    <col min="11" max="11" width="11" style="2" customWidth="1"/>
    <col min="12" max="12" width="6.5" style="2" customWidth="1"/>
    <col min="13" max="13" width="9.6640625" style="2" customWidth="1"/>
    <col min="14" max="14" width="10.6640625" style="2" customWidth="1"/>
    <col min="15" max="15" width="9.6640625" style="2" customWidth="1"/>
    <col min="16" max="16" width="12.1640625" style="2" customWidth="1"/>
    <col min="17" max="17" width="10.1640625" style="2" customWidth="1"/>
    <col min="18" max="19" width="9.6640625" style="2" customWidth="1"/>
    <col min="20" max="20" width="15.1640625" style="2" customWidth="1"/>
    <col min="21" max="21" width="9.6640625" style="2" customWidth="1"/>
    <col min="22" max="22" width="12.5" style="2" customWidth="1"/>
    <col min="23" max="23" width="13.5" style="2" customWidth="1"/>
    <col min="24" max="24" width="9.6640625" style="2" customWidth="1"/>
    <col min="25" max="16384" width="10.83203125" style="2"/>
  </cols>
  <sheetData>
    <row r="1" spans="1:24">
      <c r="A1" s="3"/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55"/>
      <c r="O1" s="7"/>
      <c r="P1" s="3"/>
      <c r="Q1" s="3"/>
      <c r="R1" s="3"/>
      <c r="S1" s="3"/>
      <c r="T1" s="3"/>
      <c r="U1" s="3"/>
      <c r="V1" s="3"/>
      <c r="W1" s="3"/>
      <c r="X1" s="55"/>
    </row>
    <row r="2" spans="1:24" ht="25" customHeight="1">
      <c r="A2" s="184" t="s">
        <v>68</v>
      </c>
      <c r="B2" s="184"/>
      <c r="C2" s="184"/>
      <c r="D2" s="184"/>
      <c r="E2" s="184"/>
      <c r="F2" s="184"/>
      <c r="G2" s="184"/>
      <c r="H2" s="184"/>
      <c r="I2" s="184"/>
      <c r="J2" s="184"/>
      <c r="K2" s="3"/>
      <c r="L2" s="3"/>
      <c r="M2" s="3"/>
      <c r="N2" s="55"/>
      <c r="O2" s="185" t="s">
        <v>67</v>
      </c>
      <c r="P2" s="184"/>
      <c r="Q2" s="184"/>
      <c r="R2" s="184"/>
      <c r="S2" s="184"/>
      <c r="T2" s="184"/>
      <c r="U2" s="184"/>
      <c r="V2" s="184"/>
      <c r="W2" s="184"/>
      <c r="X2" s="186"/>
    </row>
    <row r="3" spans="1:24">
      <c r="A3" s="3"/>
      <c r="B3" s="3"/>
      <c r="C3" s="3"/>
      <c r="D3" s="3"/>
      <c r="E3" s="3"/>
      <c r="F3" s="3"/>
      <c r="G3" s="3"/>
      <c r="H3" s="3"/>
      <c r="I3" s="3"/>
      <c r="J3" s="4"/>
      <c r="K3" s="3"/>
      <c r="L3" s="3"/>
      <c r="M3" s="3"/>
      <c r="N3" s="55"/>
      <c r="O3" s="7"/>
      <c r="P3" s="3"/>
      <c r="Q3" s="3"/>
      <c r="R3" s="3"/>
      <c r="S3" s="3"/>
      <c r="T3" s="3"/>
      <c r="U3" s="3"/>
      <c r="V3" s="3"/>
      <c r="W3" s="3"/>
      <c r="X3" s="55"/>
    </row>
    <row r="4" spans="1:24" ht="14" customHeight="1">
      <c r="A4" s="153" t="s">
        <v>12</v>
      </c>
      <c r="B4" s="154" t="s">
        <v>99</v>
      </c>
      <c r="C4" s="154"/>
      <c r="D4" s="154"/>
      <c r="E4" s="154"/>
      <c r="F4" s="154"/>
      <c r="G4" s="154"/>
      <c r="H4" s="154"/>
      <c r="I4" s="154"/>
      <c r="J4" s="154"/>
      <c r="K4" s="3"/>
      <c r="L4" s="3"/>
      <c r="M4" s="3"/>
      <c r="N4" s="55"/>
      <c r="O4" s="155" t="s">
        <v>51</v>
      </c>
      <c r="P4" s="182" t="s">
        <v>69</v>
      </c>
      <c r="Q4" s="182"/>
      <c r="R4" s="182"/>
      <c r="S4" s="182"/>
      <c r="T4" s="182"/>
      <c r="U4" s="182"/>
      <c r="V4" s="182"/>
      <c r="W4" s="182"/>
      <c r="X4" s="183"/>
    </row>
    <row r="5" spans="1:24">
      <c r="A5" s="153"/>
      <c r="B5" s="154"/>
      <c r="C5" s="154"/>
      <c r="D5" s="154"/>
      <c r="E5" s="154"/>
      <c r="F5" s="154"/>
      <c r="G5" s="154"/>
      <c r="H5" s="154"/>
      <c r="I5" s="154"/>
      <c r="J5" s="154"/>
      <c r="K5" s="3"/>
      <c r="L5" s="3"/>
      <c r="M5" s="3"/>
      <c r="N5" s="55"/>
      <c r="O5" s="155"/>
      <c r="P5" s="182"/>
      <c r="Q5" s="182"/>
      <c r="R5" s="182"/>
      <c r="S5" s="182"/>
      <c r="T5" s="182"/>
      <c r="U5" s="182"/>
      <c r="V5" s="182"/>
      <c r="W5" s="182"/>
      <c r="X5" s="183"/>
    </row>
    <row r="6" spans="1:24">
      <c r="A6" s="3"/>
      <c r="B6" s="19" t="s">
        <v>54</v>
      </c>
      <c r="C6" s="3"/>
      <c r="D6" s="3"/>
      <c r="E6" s="20">
        <v>18000</v>
      </c>
      <c r="F6" s="3"/>
      <c r="G6" s="3"/>
      <c r="H6" s="3"/>
      <c r="I6" s="3"/>
      <c r="J6" s="4"/>
      <c r="K6" s="3"/>
      <c r="L6" s="3"/>
      <c r="M6" s="3"/>
      <c r="N6" s="55"/>
      <c r="O6" s="88" t="s">
        <v>56</v>
      </c>
      <c r="P6" s="3"/>
      <c r="Q6" s="3"/>
      <c r="R6" s="3"/>
      <c r="S6" s="3"/>
      <c r="T6" s="3"/>
      <c r="U6" s="3"/>
      <c r="V6" s="3"/>
      <c r="W6" s="3"/>
      <c r="X6" s="89"/>
    </row>
    <row r="7" spans="1:24">
      <c r="A7" s="3"/>
      <c r="B7" s="19" t="s">
        <v>55</v>
      </c>
      <c r="C7" s="3"/>
      <c r="D7" s="3"/>
      <c r="E7" s="19">
        <v>1</v>
      </c>
      <c r="F7" s="3"/>
      <c r="G7" s="3"/>
      <c r="H7" s="3"/>
      <c r="I7" s="3"/>
      <c r="J7" s="4"/>
      <c r="K7" s="3"/>
      <c r="L7" s="3"/>
      <c r="M7" s="3"/>
      <c r="N7" s="55"/>
      <c r="O7" s="90"/>
      <c r="P7" s="1"/>
      <c r="Q7" s="1"/>
      <c r="R7" s="1"/>
      <c r="S7" s="1"/>
      <c r="T7" s="1"/>
      <c r="U7" s="1"/>
      <c r="V7" s="1"/>
      <c r="W7" s="1"/>
      <c r="X7" s="89"/>
    </row>
    <row r="8" spans="1:24">
      <c r="A8" s="21"/>
      <c r="B8" s="22"/>
      <c r="C8" s="3"/>
      <c r="D8" s="3"/>
      <c r="E8" s="86" t="s">
        <v>56</v>
      </c>
      <c r="F8" s="3"/>
      <c r="G8" s="3"/>
      <c r="H8" s="3"/>
      <c r="I8" s="3"/>
      <c r="J8" s="4"/>
      <c r="K8" s="3"/>
      <c r="L8" s="3"/>
      <c r="M8" s="3"/>
      <c r="N8" s="55"/>
      <c r="O8" s="90"/>
      <c r="P8" s="1"/>
      <c r="Q8" s="1"/>
      <c r="R8" s="1"/>
      <c r="S8" s="1"/>
      <c r="T8" s="1"/>
      <c r="U8" s="1"/>
      <c r="V8" s="1"/>
      <c r="W8" s="1"/>
      <c r="X8" s="89"/>
    </row>
    <row r="9" spans="1:24" ht="29" customHeight="1">
      <c r="A9" s="21"/>
      <c r="B9" s="23" t="s">
        <v>57</v>
      </c>
      <c r="C9" s="24" t="s">
        <v>58</v>
      </c>
      <c r="D9" s="25" t="s">
        <v>59</v>
      </c>
      <c r="E9" s="177" t="s">
        <v>60</v>
      </c>
      <c r="F9" s="178"/>
      <c r="G9" s="178"/>
      <c r="H9" s="178"/>
      <c r="I9" s="178"/>
      <c r="J9" s="179"/>
      <c r="K9" s="96" t="s">
        <v>53</v>
      </c>
      <c r="L9" s="3"/>
      <c r="M9" s="3"/>
      <c r="N9" s="55"/>
      <c r="O9" s="90"/>
      <c r="P9" s="1"/>
      <c r="Q9" s="1"/>
      <c r="R9" s="1">
        <f>14500*'TIME VALUE Factors-TVF'!C19</f>
        <v>19132.442064411647</v>
      </c>
      <c r="S9" s="1"/>
      <c r="T9" s="1"/>
      <c r="U9" s="1"/>
      <c r="V9" s="1"/>
      <c r="W9" s="1"/>
      <c r="X9" s="89"/>
    </row>
    <row r="10" spans="1:24" ht="17">
      <c r="A10" s="21"/>
      <c r="B10" s="26">
        <v>0.08</v>
      </c>
      <c r="C10" s="27">
        <v>8</v>
      </c>
      <c r="D10" s="28">
        <f>C10*E7</f>
        <v>8</v>
      </c>
      <c r="E10" s="29" t="s">
        <v>18</v>
      </c>
      <c r="F10" s="180" t="s">
        <v>17</v>
      </c>
      <c r="G10" s="180"/>
      <c r="H10" s="30" t="s">
        <v>1</v>
      </c>
      <c r="I10" s="31">
        <f>'[2]TIME VALUE Factors-TVF'!I13</f>
        <v>1.8509302102818823</v>
      </c>
      <c r="J10" s="50">
        <f>$E$6*I10</f>
        <v>33316.743785073879</v>
      </c>
      <c r="K10" s="98">
        <f>FV(B10,D10,,E6,1)</f>
        <v>-33316.743785073879</v>
      </c>
      <c r="L10" s="3"/>
      <c r="M10" s="3"/>
      <c r="N10" s="55"/>
      <c r="O10" s="90"/>
      <c r="P10" s="1"/>
      <c r="Q10" s="1"/>
      <c r="R10" s="1"/>
      <c r="S10" s="1"/>
      <c r="T10" s="1"/>
      <c r="U10" s="1"/>
      <c r="V10" s="1"/>
      <c r="W10" s="1"/>
      <c r="X10" s="89"/>
    </row>
    <row r="11" spans="1:24" ht="17">
      <c r="A11" s="21"/>
      <c r="B11" s="32">
        <v>0.1</v>
      </c>
      <c r="C11" s="33">
        <v>5</v>
      </c>
      <c r="D11" s="34">
        <f>C11*E7</f>
        <v>5</v>
      </c>
      <c r="E11" s="35" t="s">
        <v>16</v>
      </c>
      <c r="F11" s="181" t="s">
        <v>21</v>
      </c>
      <c r="G11" s="181"/>
      <c r="H11" s="36" t="s">
        <v>1</v>
      </c>
      <c r="I11" s="37">
        <f>'[2]TIME VALUE Factors-TVF'!K10</f>
        <v>1.6105100000000006</v>
      </c>
      <c r="J11" s="51">
        <f>$E$6*I11</f>
        <v>28989.180000000011</v>
      </c>
      <c r="K11" s="98">
        <f>FV(B11,D11,,E6,1)</f>
        <v>-28989.180000000011</v>
      </c>
      <c r="L11" s="3"/>
      <c r="M11" s="3"/>
      <c r="N11" s="55"/>
      <c r="O11" s="90"/>
      <c r="P11" s="19"/>
      <c r="Q11" s="19"/>
      <c r="R11" s="19"/>
      <c r="S11" s="19"/>
      <c r="T11" s="19"/>
      <c r="U11" s="19"/>
      <c r="V11" s="19"/>
      <c r="W11" s="19"/>
      <c r="X11" s="89"/>
    </row>
    <row r="12" spans="1:24" ht="17">
      <c r="A12" s="21"/>
      <c r="B12" s="38">
        <v>0.06</v>
      </c>
      <c r="C12" s="39">
        <v>3</v>
      </c>
      <c r="D12" s="40">
        <f>C12*E7</f>
        <v>3</v>
      </c>
      <c r="E12" s="41" t="s">
        <v>19</v>
      </c>
      <c r="F12" s="175" t="s">
        <v>20</v>
      </c>
      <c r="G12" s="175"/>
      <c r="H12" s="42" t="s">
        <v>1</v>
      </c>
      <c r="I12" s="43">
        <f>'[2]TIME VALUE Factors-TVF'!G8</f>
        <v>1.1910160000000003</v>
      </c>
      <c r="J12" s="52">
        <f>$E$6*I12</f>
        <v>21438.288000000004</v>
      </c>
      <c r="K12" s="98">
        <f>FV(B12,D12,,E6,1)</f>
        <v>-21438.288000000004</v>
      </c>
      <c r="L12" s="3"/>
      <c r="M12" s="3"/>
      <c r="N12" s="55"/>
      <c r="O12" s="90"/>
      <c r="P12" s="19"/>
      <c r="Q12" s="19"/>
      <c r="R12" s="19"/>
      <c r="S12" s="19"/>
      <c r="T12" s="19"/>
      <c r="U12" s="19"/>
      <c r="V12" s="19"/>
      <c r="W12" s="19"/>
      <c r="X12" s="89"/>
    </row>
    <row r="13" spans="1:24">
      <c r="A13" s="21"/>
      <c r="B13" s="3"/>
      <c r="C13" s="3"/>
      <c r="D13" s="3"/>
      <c r="E13" s="3"/>
      <c r="F13" s="3"/>
      <c r="G13" s="3"/>
      <c r="H13" s="3"/>
      <c r="I13" s="3"/>
      <c r="J13" s="4"/>
      <c r="K13" s="3"/>
      <c r="L13" s="3"/>
      <c r="M13" s="3"/>
      <c r="N13" s="55"/>
      <c r="O13" s="90"/>
      <c r="P13" s="19"/>
      <c r="Q13" s="19"/>
      <c r="R13" s="19"/>
      <c r="S13" s="19"/>
      <c r="T13" s="19"/>
      <c r="U13" s="19"/>
      <c r="V13" s="19"/>
      <c r="W13" s="19"/>
      <c r="X13" s="89"/>
    </row>
    <row r="14" spans="1:24" ht="15" customHeight="1">
      <c r="A14" s="153" t="s">
        <v>11</v>
      </c>
      <c r="B14" s="154" t="s">
        <v>61</v>
      </c>
      <c r="C14" s="154"/>
      <c r="D14" s="154"/>
      <c r="E14" s="154"/>
      <c r="F14" s="154"/>
      <c r="G14" s="154"/>
      <c r="H14" s="154"/>
      <c r="I14" s="154"/>
      <c r="J14" s="154"/>
      <c r="K14" s="3"/>
      <c r="L14" s="3"/>
      <c r="M14" s="3"/>
      <c r="N14" s="55"/>
      <c r="O14" s="155" t="s">
        <v>52</v>
      </c>
      <c r="P14" s="182" t="s">
        <v>98</v>
      </c>
      <c r="Q14" s="182"/>
      <c r="R14" s="182"/>
      <c r="S14" s="182"/>
      <c r="T14" s="182"/>
      <c r="U14" s="182"/>
      <c r="V14" s="182"/>
      <c r="W14" s="182"/>
      <c r="X14" s="183"/>
    </row>
    <row r="15" spans="1:24">
      <c r="A15" s="153"/>
      <c r="B15" s="154"/>
      <c r="C15" s="154"/>
      <c r="D15" s="154"/>
      <c r="E15" s="154"/>
      <c r="F15" s="154"/>
      <c r="G15" s="154"/>
      <c r="H15" s="154"/>
      <c r="I15" s="154"/>
      <c r="J15" s="154"/>
      <c r="K15" s="3"/>
      <c r="L15" s="3"/>
      <c r="M15" s="3"/>
      <c r="N15" s="55"/>
      <c r="O15" s="155"/>
      <c r="P15" s="182"/>
      <c r="Q15" s="182"/>
      <c r="R15" s="182"/>
      <c r="S15" s="182"/>
      <c r="T15" s="182"/>
      <c r="U15" s="182"/>
      <c r="V15" s="182"/>
      <c r="W15" s="182"/>
      <c r="X15" s="183"/>
    </row>
    <row r="16" spans="1:24">
      <c r="A16" s="3"/>
      <c r="B16" s="19" t="s">
        <v>54</v>
      </c>
      <c r="C16" s="3"/>
      <c r="D16" s="3"/>
      <c r="E16" s="20">
        <v>18000</v>
      </c>
      <c r="F16" s="3"/>
      <c r="G16" s="3"/>
      <c r="H16" s="3"/>
      <c r="I16" s="3"/>
      <c r="J16" s="4"/>
      <c r="K16" s="3"/>
      <c r="L16" s="3"/>
      <c r="M16" s="3"/>
      <c r="N16" s="55"/>
      <c r="O16" s="155"/>
      <c r="P16" s="182"/>
      <c r="Q16" s="182"/>
      <c r="R16" s="182"/>
      <c r="S16" s="182"/>
      <c r="T16" s="182"/>
      <c r="U16" s="182"/>
      <c r="V16" s="182"/>
      <c r="W16" s="182"/>
      <c r="X16" s="183"/>
    </row>
    <row r="17" spans="1:24">
      <c r="A17" s="3"/>
      <c r="B17" s="19" t="s">
        <v>55</v>
      </c>
      <c r="C17" s="3"/>
      <c r="D17" s="3"/>
      <c r="E17" s="19">
        <v>2</v>
      </c>
      <c r="F17" s="3"/>
      <c r="G17" s="3"/>
      <c r="H17" s="3"/>
      <c r="I17" s="3"/>
      <c r="J17" s="4"/>
      <c r="K17" s="3"/>
      <c r="L17" s="3"/>
      <c r="M17" s="3"/>
      <c r="N17" s="55"/>
      <c r="O17" s="88" t="s">
        <v>66</v>
      </c>
      <c r="P17" s="19"/>
      <c r="Q17" s="19"/>
      <c r="R17" s="19"/>
      <c r="S17" s="19"/>
      <c r="T17" s="19"/>
      <c r="U17" s="19"/>
      <c r="V17" s="19"/>
      <c r="W17" s="19"/>
      <c r="X17" s="89"/>
    </row>
    <row r="18" spans="1:24">
      <c r="A18" s="21"/>
      <c r="B18" s="22"/>
      <c r="C18" s="3"/>
      <c r="D18" s="3"/>
      <c r="E18" s="86" t="s">
        <v>56</v>
      </c>
      <c r="F18" s="3"/>
      <c r="G18" s="3"/>
      <c r="H18" s="3"/>
      <c r="I18" s="3"/>
      <c r="J18" s="4"/>
      <c r="K18" s="3"/>
      <c r="L18" s="3"/>
      <c r="M18" s="3"/>
      <c r="N18" s="55"/>
      <c r="O18" s="90"/>
      <c r="P18" s="19"/>
      <c r="Q18" s="19"/>
      <c r="R18" s="19"/>
      <c r="S18" s="19"/>
      <c r="T18" s="19"/>
      <c r="U18" s="19"/>
      <c r="V18" s="19"/>
      <c r="W18" s="19"/>
      <c r="X18" s="89"/>
    </row>
    <row r="19" spans="1:24" ht="48">
      <c r="A19" s="21"/>
      <c r="B19" s="23" t="s">
        <v>147</v>
      </c>
      <c r="C19" s="24" t="s">
        <v>58</v>
      </c>
      <c r="D19" s="25" t="s">
        <v>59</v>
      </c>
      <c r="E19" s="177" t="s">
        <v>60</v>
      </c>
      <c r="F19" s="178"/>
      <c r="G19" s="178"/>
      <c r="H19" s="178"/>
      <c r="I19" s="178"/>
      <c r="J19" s="179"/>
      <c r="K19" s="96" t="s">
        <v>53</v>
      </c>
      <c r="L19" s="3"/>
      <c r="M19" s="3"/>
      <c r="N19" s="55"/>
      <c r="O19" s="90"/>
      <c r="P19" s="1"/>
      <c r="Q19" s="1"/>
      <c r="R19" s="1">
        <f>35000*'TIME VALUE Factors-TVF'!G35</f>
        <v>26154.036050311992</v>
      </c>
      <c r="S19" s="1"/>
      <c r="T19" s="1"/>
      <c r="U19" s="1"/>
      <c r="V19" s="1"/>
      <c r="W19" s="1"/>
      <c r="X19" s="89"/>
    </row>
    <row r="20" spans="1:24" ht="17">
      <c r="A20" s="21"/>
      <c r="B20" s="44">
        <f>8%/E17</f>
        <v>0.04</v>
      </c>
      <c r="C20" s="27">
        <f>C10</f>
        <v>8</v>
      </c>
      <c r="D20" s="47">
        <f>C20*E17</f>
        <v>16</v>
      </c>
      <c r="E20" s="29" t="s">
        <v>22</v>
      </c>
      <c r="F20" s="180" t="s">
        <v>26</v>
      </c>
      <c r="G20" s="180"/>
      <c r="H20" s="30" t="s">
        <v>1</v>
      </c>
      <c r="I20" s="31">
        <f>'[2]TIME VALUE Factors-TVF'!E21</f>
        <v>1.8729812457271937</v>
      </c>
      <c r="J20" s="50">
        <f>$E$16*I20</f>
        <v>33713.662423089489</v>
      </c>
      <c r="K20" s="98">
        <f>FV(B20,D20,,E16,1)</f>
        <v>-33713.662423089489</v>
      </c>
      <c r="L20" s="3"/>
      <c r="M20" s="3"/>
      <c r="N20" s="55"/>
      <c r="O20" s="90"/>
      <c r="P20" s="1"/>
      <c r="Q20" s="1"/>
      <c r="R20" s="1"/>
      <c r="S20" s="1"/>
      <c r="T20" s="1"/>
      <c r="U20" s="1"/>
      <c r="V20" s="1"/>
      <c r="W20" s="1"/>
      <c r="X20" s="89"/>
    </row>
    <row r="21" spans="1:24" ht="17">
      <c r="A21" s="21"/>
      <c r="B21" s="45">
        <f>B11/E17</f>
        <v>0.05</v>
      </c>
      <c r="C21" s="33">
        <f>C11</f>
        <v>5</v>
      </c>
      <c r="D21" s="48">
        <f>C21*E17</f>
        <v>10</v>
      </c>
      <c r="E21" s="35" t="s">
        <v>23</v>
      </c>
      <c r="F21" s="181" t="s">
        <v>13</v>
      </c>
      <c r="G21" s="181"/>
      <c r="H21" s="36" t="s">
        <v>1</v>
      </c>
      <c r="I21" s="37">
        <f>'[2]TIME VALUE Factors-TVF'!F15</f>
        <v>1.6288946267774416</v>
      </c>
      <c r="J21" s="51">
        <f>$E$16*I21</f>
        <v>29320.103281993946</v>
      </c>
      <c r="K21" s="98">
        <f>FV(B21,D21,,E16,1)</f>
        <v>-29320.103281993946</v>
      </c>
      <c r="L21" s="3"/>
      <c r="M21" s="3"/>
      <c r="N21" s="55"/>
      <c r="O21" s="90"/>
      <c r="P21" s="1"/>
      <c r="Q21" s="1"/>
      <c r="R21" s="1"/>
      <c r="S21" s="1"/>
      <c r="T21" s="1"/>
      <c r="U21" s="1"/>
      <c r="V21" s="1"/>
      <c r="W21" s="1"/>
      <c r="X21" s="89"/>
    </row>
    <row r="22" spans="1:24" ht="17">
      <c r="A22" s="21"/>
      <c r="B22" s="46">
        <f>B12/E17</f>
        <v>0.03</v>
      </c>
      <c r="C22" s="39">
        <f>C12</f>
        <v>3</v>
      </c>
      <c r="D22" s="49">
        <f>C22*E17</f>
        <v>6</v>
      </c>
      <c r="E22" s="41" t="s">
        <v>24</v>
      </c>
      <c r="F22" s="175" t="s">
        <v>25</v>
      </c>
      <c r="G22" s="175"/>
      <c r="H22" s="42" t="s">
        <v>1</v>
      </c>
      <c r="I22" s="43">
        <f>'[2]TIME VALUE Factors-TVF'!D11</f>
        <v>1.1940522965289999</v>
      </c>
      <c r="J22" s="52">
        <f>$E$16*I22</f>
        <v>21492.941337521999</v>
      </c>
      <c r="K22" s="98">
        <f>FV(B22,D22,,E16,1)</f>
        <v>-21492.941337521999</v>
      </c>
      <c r="L22" s="3"/>
      <c r="M22" s="3"/>
      <c r="N22" s="55"/>
      <c r="O22" s="90"/>
      <c r="P22" s="19"/>
      <c r="Q22" s="19"/>
      <c r="R22" s="19"/>
      <c r="S22" s="19"/>
      <c r="T22" s="19"/>
      <c r="U22" s="19"/>
      <c r="V22" s="19"/>
      <c r="W22" s="19"/>
      <c r="X22" s="89"/>
    </row>
    <row r="23" spans="1:24">
      <c r="A23" s="21"/>
      <c r="B23" s="3"/>
      <c r="C23" s="3"/>
      <c r="D23" s="3"/>
      <c r="E23" s="3"/>
      <c r="F23" s="3"/>
      <c r="G23" s="3"/>
      <c r="H23" s="3"/>
      <c r="I23" s="3"/>
      <c r="J23" s="4"/>
      <c r="K23" s="3"/>
      <c r="L23" s="3"/>
      <c r="M23" s="3"/>
      <c r="N23" s="55"/>
      <c r="O23" s="90"/>
      <c r="P23" s="1"/>
      <c r="Q23" s="1"/>
      <c r="R23" s="1"/>
      <c r="S23" s="1"/>
      <c r="T23" s="1"/>
      <c r="U23" s="1"/>
      <c r="V23" s="1"/>
      <c r="W23" s="1"/>
      <c r="X23" s="89"/>
    </row>
    <row r="24" spans="1:24">
      <c r="A24" s="21"/>
      <c r="B24" s="3"/>
      <c r="C24" s="3"/>
      <c r="D24" s="3"/>
      <c r="E24" s="3"/>
      <c r="F24" s="3"/>
      <c r="G24" s="3"/>
      <c r="H24" s="3"/>
      <c r="I24" s="3"/>
      <c r="J24" s="4"/>
      <c r="K24" s="3"/>
      <c r="L24" s="3"/>
      <c r="M24" s="3"/>
      <c r="N24" s="55"/>
      <c r="O24" s="90"/>
      <c r="P24" s="1"/>
      <c r="Q24" s="1"/>
      <c r="R24" s="1"/>
      <c r="S24" s="1"/>
      <c r="T24" s="1"/>
      <c r="U24" s="1"/>
      <c r="V24" s="1"/>
      <c r="W24" s="1"/>
      <c r="X24" s="89"/>
    </row>
    <row r="25" spans="1:24" ht="13" customHeight="1">
      <c r="A25" s="153" t="s">
        <v>14</v>
      </c>
      <c r="B25" s="154" t="s">
        <v>100</v>
      </c>
      <c r="C25" s="154"/>
      <c r="D25" s="154"/>
      <c r="E25" s="154"/>
      <c r="F25" s="154"/>
      <c r="G25" s="154"/>
      <c r="H25" s="154"/>
      <c r="I25" s="154"/>
      <c r="J25" s="154"/>
      <c r="K25" s="3"/>
      <c r="L25" s="3"/>
      <c r="M25" s="3"/>
      <c r="N25" s="55"/>
      <c r="O25" s="5"/>
      <c r="P25" s="1"/>
      <c r="Q25" s="1"/>
      <c r="R25" s="1"/>
      <c r="S25" s="1"/>
      <c r="T25" s="1"/>
      <c r="U25" s="1"/>
      <c r="V25" s="1"/>
      <c r="W25" s="1"/>
      <c r="X25" s="6"/>
    </row>
    <row r="26" spans="1:24">
      <c r="A26" s="153"/>
      <c r="B26" s="154"/>
      <c r="C26" s="154"/>
      <c r="D26" s="154"/>
      <c r="E26" s="154"/>
      <c r="F26" s="154"/>
      <c r="G26" s="154"/>
      <c r="H26" s="154"/>
      <c r="I26" s="154"/>
      <c r="J26" s="154"/>
      <c r="K26" s="3"/>
      <c r="L26" s="3"/>
      <c r="M26" s="3"/>
      <c r="N26" s="55"/>
      <c r="O26" s="5"/>
      <c r="P26" s="1"/>
      <c r="Q26" s="1"/>
      <c r="R26" s="1"/>
      <c r="S26" s="1"/>
      <c r="T26" s="1"/>
      <c r="U26" s="1"/>
      <c r="V26" s="1"/>
      <c r="W26" s="1"/>
      <c r="X26" s="6"/>
    </row>
    <row r="27" spans="1:24">
      <c r="A27" s="18"/>
      <c r="B27" s="154"/>
      <c r="C27" s="154"/>
      <c r="D27" s="154"/>
      <c r="E27" s="154"/>
      <c r="F27" s="154"/>
      <c r="G27" s="154"/>
      <c r="H27" s="154"/>
      <c r="I27" s="154"/>
      <c r="J27" s="154"/>
      <c r="K27" s="3"/>
      <c r="L27" s="3"/>
      <c r="M27" s="3"/>
      <c r="N27" s="55"/>
      <c r="O27" s="5"/>
      <c r="P27" s="1"/>
      <c r="Q27" s="1"/>
      <c r="R27" s="1"/>
      <c r="S27" s="1"/>
      <c r="T27" s="1"/>
      <c r="U27" s="1"/>
      <c r="V27" s="1"/>
      <c r="W27" s="1"/>
      <c r="X27" s="6"/>
    </row>
    <row r="28" spans="1:24">
      <c r="A28" s="21"/>
      <c r="B28" s="19" t="s">
        <v>62</v>
      </c>
      <c r="C28" s="3"/>
      <c r="D28" s="3"/>
      <c r="E28" s="20">
        <v>50000</v>
      </c>
      <c r="F28" s="3"/>
      <c r="G28" s="3"/>
      <c r="H28" s="3"/>
      <c r="I28" s="3"/>
      <c r="J28" s="4"/>
      <c r="K28" s="3"/>
      <c r="L28" s="3"/>
      <c r="M28" s="3"/>
      <c r="N28" s="55"/>
      <c r="O28" s="5"/>
      <c r="P28" s="1"/>
      <c r="Q28" s="1"/>
      <c r="R28" s="1"/>
      <c r="S28" s="1"/>
      <c r="T28" s="1"/>
      <c r="U28" s="1"/>
      <c r="V28" s="1"/>
      <c r="W28" s="1"/>
      <c r="X28" s="6"/>
    </row>
    <row r="29" spans="1:24">
      <c r="A29" s="21"/>
      <c r="B29" s="19" t="s">
        <v>55</v>
      </c>
      <c r="C29" s="3"/>
      <c r="D29" s="3"/>
      <c r="E29" s="19">
        <v>1</v>
      </c>
      <c r="F29" s="3"/>
      <c r="G29" s="3"/>
      <c r="H29" s="3"/>
      <c r="I29" s="3"/>
      <c r="J29" s="4"/>
      <c r="K29" s="3"/>
      <c r="L29" s="3"/>
      <c r="M29" s="3"/>
      <c r="N29" s="55"/>
      <c r="O29" s="5"/>
      <c r="P29" s="1"/>
      <c r="Q29" s="1"/>
      <c r="R29" s="1"/>
      <c r="S29" s="1"/>
      <c r="T29" s="1"/>
      <c r="U29" s="1"/>
      <c r="V29" s="1"/>
      <c r="W29" s="1"/>
      <c r="X29" s="6"/>
    </row>
    <row r="30" spans="1:24">
      <c r="A30" s="21"/>
      <c r="B30" s="21"/>
      <c r="C30" s="21"/>
      <c r="D30" s="21"/>
      <c r="E30" s="86" t="s">
        <v>56</v>
      </c>
      <c r="F30" s="21"/>
      <c r="G30" s="3"/>
      <c r="H30" s="3"/>
      <c r="I30" s="3"/>
      <c r="J30" s="4"/>
      <c r="K30" s="3"/>
      <c r="L30" s="3"/>
      <c r="M30" s="3"/>
      <c r="N30" s="55"/>
      <c r="O30" s="5"/>
      <c r="P30" s="1"/>
      <c r="Q30" s="1"/>
      <c r="R30" s="1"/>
      <c r="S30" s="1"/>
      <c r="T30" s="1"/>
      <c r="U30" s="1"/>
      <c r="V30" s="1"/>
      <c r="W30" s="1"/>
      <c r="X30" s="6"/>
    </row>
    <row r="31" spans="1:24" ht="35" customHeight="1">
      <c r="A31" s="21"/>
      <c r="B31" s="23" t="str">
        <f>B9</f>
        <v xml:space="preserve">Ετήσιο επιτόκιο </v>
      </c>
      <c r="C31" s="24" t="s">
        <v>58</v>
      </c>
      <c r="D31" s="25" t="s">
        <v>59</v>
      </c>
      <c r="E31" s="177" t="s">
        <v>63</v>
      </c>
      <c r="F31" s="178"/>
      <c r="G31" s="178"/>
      <c r="H31" s="178"/>
      <c r="I31" s="178"/>
      <c r="J31" s="179"/>
      <c r="K31" s="96" t="s">
        <v>53</v>
      </c>
      <c r="L31" s="3"/>
      <c r="M31" s="3"/>
      <c r="N31" s="55"/>
      <c r="O31" s="5"/>
      <c r="P31" s="1"/>
      <c r="Q31" s="1"/>
      <c r="R31" s="1"/>
      <c r="S31" s="1"/>
      <c r="T31" s="1"/>
      <c r="U31" s="1"/>
      <c r="V31" s="1"/>
      <c r="W31" s="1"/>
      <c r="X31" s="6"/>
    </row>
    <row r="32" spans="1:24" ht="17">
      <c r="A32" s="21"/>
      <c r="B32" s="26">
        <v>0.1</v>
      </c>
      <c r="C32" s="27">
        <v>9</v>
      </c>
      <c r="D32" s="28">
        <f>C32*E29</f>
        <v>9</v>
      </c>
      <c r="E32" s="29" t="s">
        <v>27</v>
      </c>
      <c r="F32" s="180" t="s">
        <v>30</v>
      </c>
      <c r="G32" s="180"/>
      <c r="H32" s="30" t="s">
        <v>2</v>
      </c>
      <c r="I32" s="31">
        <f>'[2]TIME VALUE Factors-TVF'!K39</f>
        <v>0.42409761837248466</v>
      </c>
      <c r="J32" s="50">
        <f>E28*I32</f>
        <v>21204.880918624232</v>
      </c>
      <c r="K32" s="98">
        <f>PV(B32,D32,,E28,1)</f>
        <v>-21204.880918624232</v>
      </c>
      <c r="L32" s="3"/>
      <c r="M32" s="3"/>
      <c r="N32" s="55"/>
      <c r="O32" s="5"/>
      <c r="P32" s="1"/>
      <c r="Q32" s="1"/>
      <c r="R32" s="1"/>
      <c r="S32" s="1"/>
      <c r="T32" s="1"/>
      <c r="U32" s="1"/>
      <c r="V32" s="1"/>
      <c r="W32" s="1"/>
      <c r="X32" s="6"/>
    </row>
    <row r="33" spans="1:24" ht="17">
      <c r="A33" s="21"/>
      <c r="B33" s="32">
        <v>0.08</v>
      </c>
      <c r="C33" s="33">
        <v>7</v>
      </c>
      <c r="D33" s="34">
        <f>C33*E29</f>
        <v>7</v>
      </c>
      <c r="E33" s="35" t="s">
        <v>28</v>
      </c>
      <c r="F33" s="181" t="s">
        <v>31</v>
      </c>
      <c r="G33" s="181"/>
      <c r="H33" s="36" t="s">
        <v>2</v>
      </c>
      <c r="I33" s="37">
        <f>'[2]TIME VALUE Factors-TVF'!I37</f>
        <v>0.58349039526213387</v>
      </c>
      <c r="J33" s="51">
        <f>E28*I33</f>
        <v>29174.519763106695</v>
      </c>
      <c r="K33" s="98">
        <f>PV(B33,D33,,E28,1)</f>
        <v>-29174.519763106691</v>
      </c>
      <c r="L33" s="3"/>
      <c r="M33" s="3"/>
      <c r="N33" s="55"/>
      <c r="O33" s="5"/>
      <c r="P33" s="1"/>
      <c r="Q33" s="1"/>
      <c r="R33" s="1"/>
      <c r="S33" s="1"/>
      <c r="T33" s="1"/>
      <c r="U33" s="1"/>
      <c r="V33" s="1"/>
      <c r="W33" s="1"/>
      <c r="X33" s="6"/>
    </row>
    <row r="34" spans="1:24" ht="17">
      <c r="A34" s="21"/>
      <c r="B34" s="38">
        <v>0.06</v>
      </c>
      <c r="C34" s="39">
        <v>5</v>
      </c>
      <c r="D34" s="40">
        <f>C34*E29</f>
        <v>5</v>
      </c>
      <c r="E34" s="41" t="s">
        <v>29</v>
      </c>
      <c r="F34" s="175" t="s">
        <v>32</v>
      </c>
      <c r="G34" s="175"/>
      <c r="H34" s="42" t="s">
        <v>2</v>
      </c>
      <c r="I34" s="43">
        <f>'[2]TIME VALUE Factors-TVF'!G35</f>
        <v>0.74725817286605689</v>
      </c>
      <c r="J34" s="52">
        <f>E28*I34</f>
        <v>37362.908643302842</v>
      </c>
      <c r="K34" s="98">
        <f>PV(B34,D34,,E28,1)</f>
        <v>-37362.908643302842</v>
      </c>
      <c r="L34" s="3"/>
      <c r="M34" s="3"/>
      <c r="N34" s="55"/>
      <c r="O34" s="5"/>
      <c r="P34" s="1"/>
      <c r="Q34" s="1"/>
      <c r="R34" s="1"/>
      <c r="S34" s="1"/>
      <c r="T34" s="1"/>
      <c r="U34" s="1"/>
      <c r="V34" s="1"/>
      <c r="W34" s="1"/>
      <c r="X34" s="6"/>
    </row>
    <row r="35" spans="1:24">
      <c r="A35" s="21"/>
      <c r="B35" s="21"/>
      <c r="C35" s="21"/>
      <c r="D35" s="21"/>
      <c r="E35" s="21"/>
      <c r="F35" s="21"/>
      <c r="G35" s="21"/>
      <c r="H35" s="21"/>
      <c r="I35" s="21"/>
      <c r="J35" s="53"/>
      <c r="K35" s="3"/>
      <c r="L35" s="3"/>
      <c r="M35" s="3"/>
      <c r="N35" s="55"/>
      <c r="O35" s="90"/>
      <c r="P35" s="19"/>
      <c r="Q35" s="19"/>
      <c r="R35" s="19"/>
      <c r="S35" s="19"/>
      <c r="T35" s="19"/>
      <c r="U35" s="19"/>
      <c r="V35" s="19"/>
      <c r="W35" s="19"/>
      <c r="X35" s="89"/>
    </row>
    <row r="36" spans="1:24" ht="14" customHeight="1">
      <c r="A36" s="153" t="s">
        <v>15</v>
      </c>
      <c r="B36" s="176" t="s">
        <v>64</v>
      </c>
      <c r="C36" s="176"/>
      <c r="D36" s="176"/>
      <c r="E36" s="176"/>
      <c r="F36" s="176"/>
      <c r="G36" s="176"/>
      <c r="H36" s="176"/>
      <c r="I36" s="176"/>
      <c r="J36" s="176"/>
      <c r="K36" s="3"/>
      <c r="L36" s="3"/>
      <c r="M36" s="3"/>
      <c r="N36" s="55"/>
      <c r="O36" s="90"/>
      <c r="P36" s="19"/>
      <c r="Q36" s="19"/>
      <c r="R36" s="19"/>
      <c r="S36" s="19"/>
      <c r="T36" s="19"/>
      <c r="U36" s="19"/>
      <c r="V36" s="19"/>
      <c r="W36" s="19"/>
      <c r="X36" s="89"/>
    </row>
    <row r="37" spans="1:24">
      <c r="A37" s="153"/>
      <c r="B37" s="176"/>
      <c r="C37" s="176"/>
      <c r="D37" s="176"/>
      <c r="E37" s="176"/>
      <c r="F37" s="176"/>
      <c r="G37" s="176"/>
      <c r="H37" s="176"/>
      <c r="I37" s="176"/>
      <c r="J37" s="176"/>
      <c r="K37" s="3"/>
      <c r="L37" s="3"/>
      <c r="M37" s="3"/>
      <c r="N37" s="55"/>
      <c r="O37" s="90"/>
      <c r="P37" s="19"/>
      <c r="Q37" s="19"/>
      <c r="R37" s="19"/>
      <c r="S37" s="19"/>
      <c r="T37" s="19"/>
      <c r="U37" s="19"/>
      <c r="V37" s="19"/>
      <c r="W37" s="19"/>
      <c r="X37" s="89"/>
    </row>
    <row r="38" spans="1:24">
      <c r="A38" s="21"/>
      <c r="B38" s="19" t="s">
        <v>62</v>
      </c>
      <c r="C38" s="3"/>
      <c r="D38" s="3"/>
      <c r="E38" s="20">
        <v>50000</v>
      </c>
      <c r="F38" s="3"/>
      <c r="G38" s="3"/>
      <c r="H38" s="3"/>
      <c r="I38" s="3"/>
      <c r="J38" s="4"/>
      <c r="K38" s="3"/>
      <c r="L38" s="3"/>
      <c r="M38" s="3"/>
      <c r="N38" s="55"/>
      <c r="O38" s="90"/>
      <c r="P38" s="19"/>
      <c r="Q38" s="19"/>
      <c r="R38" s="19"/>
      <c r="S38" s="19"/>
      <c r="T38" s="19"/>
      <c r="U38" s="19"/>
      <c r="V38" s="19"/>
      <c r="W38" s="19"/>
      <c r="X38" s="89"/>
    </row>
    <row r="39" spans="1:24">
      <c r="A39" s="21"/>
      <c r="B39" s="19" t="s">
        <v>55</v>
      </c>
      <c r="C39" s="3"/>
      <c r="D39" s="3"/>
      <c r="E39" s="19">
        <v>2</v>
      </c>
      <c r="F39" s="3"/>
      <c r="G39" s="3"/>
      <c r="H39" s="3"/>
      <c r="I39" s="3"/>
      <c r="J39" s="4"/>
      <c r="K39" s="3"/>
      <c r="L39" s="3"/>
      <c r="M39" s="3"/>
      <c r="N39" s="55"/>
      <c r="O39" s="90"/>
      <c r="P39" s="19"/>
      <c r="Q39" s="19"/>
      <c r="R39" s="19"/>
      <c r="S39" s="19"/>
      <c r="T39" s="19"/>
      <c r="U39" s="19"/>
      <c r="V39" s="19"/>
      <c r="W39" s="19"/>
      <c r="X39" s="89"/>
    </row>
    <row r="40" spans="1:24">
      <c r="A40" s="21"/>
      <c r="B40" s="21"/>
      <c r="C40" s="21"/>
      <c r="D40" s="21"/>
      <c r="E40" s="86" t="s">
        <v>56</v>
      </c>
      <c r="F40" s="21"/>
      <c r="G40" s="3"/>
      <c r="H40" s="3"/>
      <c r="I40" s="3"/>
      <c r="J40" s="4"/>
      <c r="K40" s="3"/>
      <c r="L40" s="3"/>
      <c r="M40" s="3"/>
      <c r="N40" s="55"/>
      <c r="O40" s="90"/>
      <c r="P40" s="19"/>
      <c r="Q40" s="19"/>
      <c r="R40" s="19"/>
      <c r="S40" s="19"/>
      <c r="T40" s="19"/>
      <c r="U40" s="19"/>
      <c r="V40" s="19"/>
      <c r="W40" s="19"/>
      <c r="X40" s="89"/>
    </row>
    <row r="41" spans="1:24" ht="44" customHeight="1">
      <c r="A41" s="21"/>
      <c r="B41" s="23" t="s">
        <v>147</v>
      </c>
      <c r="C41" s="24" t="s">
        <v>58</v>
      </c>
      <c r="D41" s="25" t="s">
        <v>59</v>
      </c>
      <c r="E41" s="177" t="s">
        <v>63</v>
      </c>
      <c r="F41" s="178"/>
      <c r="G41" s="178"/>
      <c r="H41" s="178"/>
      <c r="I41" s="178"/>
      <c r="J41" s="179"/>
      <c r="K41" s="96" t="s">
        <v>53</v>
      </c>
      <c r="L41" s="3"/>
      <c r="M41" s="3"/>
      <c r="N41" s="55"/>
      <c r="O41" s="90"/>
      <c r="P41" s="19"/>
      <c r="Q41" s="19"/>
      <c r="R41" s="19"/>
      <c r="S41" s="19"/>
      <c r="T41" s="19"/>
      <c r="U41" s="19"/>
      <c r="V41" s="19"/>
      <c r="W41" s="19"/>
      <c r="X41" s="89"/>
    </row>
    <row r="42" spans="1:24" ht="17">
      <c r="A42" s="21"/>
      <c r="B42" s="44">
        <f>B32/E39</f>
        <v>0.05</v>
      </c>
      <c r="C42" s="27">
        <f>C32</f>
        <v>9</v>
      </c>
      <c r="D42" s="47">
        <f>C42*E39</f>
        <v>18</v>
      </c>
      <c r="E42" s="29" t="s">
        <v>33</v>
      </c>
      <c r="F42" s="180" t="s">
        <v>36</v>
      </c>
      <c r="G42" s="180"/>
      <c r="H42" s="30" t="s">
        <v>2</v>
      </c>
      <c r="I42" s="31">
        <f>'[2]TIME VALUE Factors-TVF'!F48</f>
        <v>0.41552065486748313</v>
      </c>
      <c r="J42" s="50">
        <f>E38*I42</f>
        <v>20776.032743374155</v>
      </c>
      <c r="K42" s="98">
        <f>PV(B42,D42,,E38,1)</f>
        <v>-20776.032743374159</v>
      </c>
      <c r="L42" s="3"/>
      <c r="M42" s="3"/>
      <c r="N42" s="55"/>
      <c r="O42" s="90"/>
      <c r="P42" s="19"/>
      <c r="Q42" s="19"/>
      <c r="R42" s="19"/>
      <c r="S42" s="19"/>
      <c r="T42" s="19"/>
      <c r="U42" s="19"/>
      <c r="V42" s="19"/>
      <c r="W42" s="19"/>
      <c r="X42" s="89"/>
    </row>
    <row r="43" spans="1:24" ht="17">
      <c r="A43" s="21"/>
      <c r="B43" s="45">
        <f>B33/E39</f>
        <v>0.04</v>
      </c>
      <c r="C43" s="33">
        <f>C33</f>
        <v>7</v>
      </c>
      <c r="D43" s="48">
        <f>C43*E39</f>
        <v>14</v>
      </c>
      <c r="E43" s="35" t="s">
        <v>34</v>
      </c>
      <c r="F43" s="181" t="s">
        <v>37</v>
      </c>
      <c r="G43" s="181"/>
      <c r="H43" s="36" t="s">
        <v>2</v>
      </c>
      <c r="I43" s="37">
        <f>'[2]TIME VALUE Factors-TVF'!E44</f>
        <v>0.57747508282180582</v>
      </c>
      <c r="J43" s="51">
        <f>E38*I43</f>
        <v>28873.754141090292</v>
      </c>
      <c r="K43" s="98">
        <f>PV(B43,D43,,E38,1)</f>
        <v>-28873.754141090289</v>
      </c>
      <c r="L43" s="3"/>
      <c r="M43" s="3"/>
      <c r="N43" s="55"/>
      <c r="O43" s="90"/>
      <c r="P43" s="19"/>
      <c r="Q43" s="19"/>
      <c r="R43" s="19"/>
      <c r="S43" s="19"/>
      <c r="T43" s="19"/>
      <c r="U43" s="19"/>
      <c r="V43" s="19"/>
      <c r="W43" s="19"/>
      <c r="X43" s="89"/>
    </row>
    <row r="44" spans="1:24" ht="17">
      <c r="A44" s="21"/>
      <c r="B44" s="46">
        <f>B34/E39</f>
        <v>0.03</v>
      </c>
      <c r="C44" s="39">
        <f>C34</f>
        <v>5</v>
      </c>
      <c r="D44" s="49">
        <f>C44*E39</f>
        <v>10</v>
      </c>
      <c r="E44" s="41" t="s">
        <v>35</v>
      </c>
      <c r="F44" s="175" t="s">
        <v>38</v>
      </c>
      <c r="G44" s="175"/>
      <c r="H44" s="42" t="s">
        <v>2</v>
      </c>
      <c r="I44" s="43">
        <f>'[2]TIME VALUE Factors-TVF'!D40</f>
        <v>0.74409391489672516</v>
      </c>
      <c r="J44" s="52">
        <f>E38*I44</f>
        <v>37204.695744836259</v>
      </c>
      <c r="K44" s="98">
        <f>PV(B44,D44,,E38,1)</f>
        <v>-37204.695744836259</v>
      </c>
      <c r="L44" s="3"/>
      <c r="M44" s="3"/>
      <c r="N44" s="55"/>
      <c r="O44" s="90"/>
      <c r="P44" s="19"/>
      <c r="Q44" s="19"/>
      <c r="R44" s="19"/>
      <c r="S44" s="19"/>
      <c r="T44" s="19"/>
      <c r="U44" s="19"/>
      <c r="V44" s="19"/>
      <c r="W44" s="19"/>
      <c r="X44" s="89"/>
    </row>
    <row r="45" spans="1:24" ht="16" thickBot="1">
      <c r="A45" s="56"/>
      <c r="B45" s="56"/>
      <c r="C45" s="56"/>
      <c r="D45" s="56"/>
      <c r="E45" s="56"/>
      <c r="F45" s="56"/>
      <c r="G45" s="56"/>
      <c r="H45" s="56"/>
      <c r="I45" s="56"/>
      <c r="J45" s="57"/>
      <c r="K45" s="56"/>
      <c r="L45" s="56"/>
      <c r="M45" s="56"/>
      <c r="N45" s="58"/>
      <c r="O45" s="91"/>
      <c r="P45" s="59"/>
      <c r="Q45" s="59"/>
      <c r="R45" s="59"/>
      <c r="S45" s="59"/>
      <c r="T45" s="59"/>
      <c r="U45" s="59"/>
      <c r="V45" s="59"/>
      <c r="W45" s="59"/>
      <c r="X45" s="92"/>
    </row>
    <row r="46" spans="1:24" ht="16" thickTop="1">
      <c r="A46" s="3"/>
      <c r="B46" s="3"/>
      <c r="C46" s="3"/>
      <c r="D46" s="3"/>
      <c r="E46" s="3"/>
      <c r="F46" s="3"/>
      <c r="G46" s="3"/>
      <c r="H46" s="3"/>
      <c r="I46" s="3"/>
      <c r="J46" s="4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>
      <c r="A47" s="3"/>
      <c r="B47" s="3"/>
      <c r="C47" s="3"/>
      <c r="D47" s="3"/>
      <c r="E47" s="3"/>
      <c r="F47" s="3"/>
      <c r="G47" s="3"/>
      <c r="H47" s="3"/>
      <c r="I47" s="3"/>
      <c r="J47" s="4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>
      <c r="A48" s="3"/>
      <c r="B48" s="3"/>
      <c r="C48" s="3"/>
      <c r="D48" s="3"/>
      <c r="E48" s="3"/>
      <c r="F48" s="3"/>
      <c r="G48" s="3"/>
      <c r="H48" s="3"/>
      <c r="I48" s="3"/>
      <c r="J48" s="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>
      <c r="A49" s="3"/>
      <c r="B49" s="3"/>
      <c r="C49" s="3"/>
      <c r="D49" s="3"/>
      <c r="E49" s="3"/>
      <c r="F49" s="3"/>
      <c r="G49" s="3"/>
      <c r="H49" s="3"/>
      <c r="I49" s="3"/>
      <c r="J49" s="4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>
      <c r="A50" s="3"/>
      <c r="B50" s="3"/>
      <c r="C50" s="3"/>
      <c r="D50" s="3"/>
      <c r="E50" s="3"/>
      <c r="F50" s="3"/>
      <c r="G50" s="3"/>
      <c r="H50" s="3"/>
      <c r="I50" s="3"/>
      <c r="J50" s="4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>
      <c r="A51" s="3"/>
      <c r="B51" s="3"/>
      <c r="C51" s="3"/>
      <c r="D51" s="3"/>
      <c r="E51" s="3"/>
      <c r="F51" s="3"/>
      <c r="G51" s="3"/>
      <c r="H51" s="3"/>
      <c r="I51" s="3"/>
      <c r="J51" s="4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>
      <c r="A52" s="3"/>
      <c r="B52" s="3"/>
      <c r="C52" s="3"/>
      <c r="D52" s="3"/>
      <c r="E52" s="3"/>
      <c r="F52" s="3"/>
      <c r="G52" s="3"/>
      <c r="H52" s="3"/>
      <c r="I52" s="3"/>
      <c r="J52" s="4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>
      <c r="A53" s="3"/>
      <c r="B53" s="3"/>
      <c r="C53" s="3"/>
      <c r="D53" s="3"/>
      <c r="E53" s="3"/>
      <c r="F53" s="3"/>
      <c r="G53" s="3"/>
      <c r="H53" s="3"/>
      <c r="I53" s="3"/>
      <c r="J53" s="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>
      <c r="A54" s="3"/>
      <c r="B54" s="3"/>
      <c r="C54" s="3"/>
      <c r="D54" s="3"/>
      <c r="E54" s="3"/>
      <c r="F54" s="3"/>
      <c r="G54" s="3"/>
      <c r="H54" s="3"/>
      <c r="I54" s="3"/>
      <c r="J54" s="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>
      <c r="A55" s="3"/>
      <c r="B55" s="3"/>
      <c r="C55" s="3"/>
      <c r="D55" s="3"/>
      <c r="E55" s="3"/>
      <c r="F55" s="3"/>
      <c r="G55" s="3"/>
      <c r="H55" s="3"/>
      <c r="I55" s="3"/>
      <c r="J55" s="4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>
      <c r="A56" s="3"/>
      <c r="B56" s="3"/>
      <c r="C56" s="3"/>
      <c r="D56" s="3"/>
      <c r="E56" s="3"/>
      <c r="F56" s="3"/>
      <c r="G56" s="3"/>
      <c r="H56" s="3"/>
      <c r="I56" s="3"/>
      <c r="J56" s="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>
      <c r="A57" s="3"/>
      <c r="B57" s="3"/>
      <c r="C57" s="3"/>
      <c r="D57" s="3"/>
      <c r="E57" s="3"/>
      <c r="F57" s="3"/>
      <c r="G57" s="3"/>
      <c r="H57" s="3"/>
      <c r="I57" s="3"/>
      <c r="J57" s="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>
      <c r="A58" s="3"/>
      <c r="B58" s="3"/>
      <c r="C58" s="3"/>
      <c r="D58" s="3"/>
      <c r="E58" s="3"/>
      <c r="F58" s="3"/>
      <c r="G58" s="3"/>
      <c r="H58" s="3"/>
      <c r="I58" s="3"/>
      <c r="J58" s="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>
      <c r="A59" s="3"/>
      <c r="B59" s="3"/>
      <c r="C59" s="3"/>
      <c r="D59" s="3"/>
      <c r="E59" s="3"/>
      <c r="F59" s="3"/>
      <c r="G59" s="3"/>
      <c r="H59" s="3"/>
      <c r="I59" s="3"/>
      <c r="J59" s="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>
      <c r="A60" s="3"/>
      <c r="B60" s="3"/>
      <c r="C60" s="3"/>
      <c r="D60" s="3"/>
      <c r="E60" s="3"/>
      <c r="F60" s="3"/>
      <c r="G60" s="3"/>
      <c r="H60" s="3"/>
      <c r="I60" s="3"/>
      <c r="J60" s="4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>
      <c r="A61" s="3"/>
      <c r="B61" s="3"/>
      <c r="C61" s="3"/>
      <c r="D61" s="3"/>
      <c r="E61" s="3"/>
      <c r="F61" s="3"/>
      <c r="G61" s="3"/>
      <c r="H61" s="3"/>
      <c r="I61" s="3"/>
      <c r="J61" s="4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>
      <c r="A62" s="3"/>
      <c r="B62" s="3"/>
      <c r="C62" s="3"/>
      <c r="D62" s="3"/>
      <c r="E62" s="3"/>
      <c r="F62" s="3"/>
      <c r="G62" s="3"/>
      <c r="H62" s="3"/>
      <c r="I62" s="3"/>
      <c r="J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>
      <c r="A63" s="3"/>
      <c r="B63" s="3"/>
      <c r="C63" s="3"/>
      <c r="D63" s="3"/>
      <c r="E63" s="3"/>
      <c r="F63" s="3"/>
      <c r="G63" s="3"/>
      <c r="H63" s="3"/>
      <c r="I63" s="3"/>
      <c r="J63" s="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>
      <c r="A64" s="3"/>
      <c r="B64" s="3"/>
      <c r="C64" s="3"/>
      <c r="D64" s="3"/>
      <c r="E64" s="3"/>
      <c r="F64" s="3"/>
      <c r="G64" s="3"/>
      <c r="H64" s="3"/>
      <c r="I64" s="3"/>
      <c r="J64" s="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>
      <c r="A65" s="3"/>
      <c r="B65" s="3"/>
      <c r="C65" s="3"/>
      <c r="D65" s="3"/>
      <c r="E65" s="3"/>
      <c r="F65" s="3"/>
      <c r="G65" s="3"/>
      <c r="H65" s="3"/>
      <c r="I65" s="3"/>
      <c r="J65" s="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>
      <c r="A66" s="3"/>
      <c r="B66" s="3"/>
      <c r="C66" s="3"/>
      <c r="D66" s="3"/>
      <c r="E66" s="3"/>
      <c r="F66" s="3"/>
      <c r="G66" s="3"/>
      <c r="H66" s="3"/>
      <c r="I66" s="3"/>
      <c r="J66" s="4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>
      <c r="A67" s="3"/>
      <c r="B67" s="3"/>
      <c r="C67" s="3"/>
      <c r="D67" s="3"/>
      <c r="E67" s="3"/>
      <c r="F67" s="3"/>
      <c r="G67" s="3"/>
      <c r="H67" s="3"/>
      <c r="I67" s="3"/>
      <c r="J67" s="4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>
      <c r="A68" s="3"/>
      <c r="B68" s="3"/>
      <c r="C68" s="3"/>
      <c r="D68" s="3"/>
      <c r="E68" s="3"/>
      <c r="F68" s="3"/>
      <c r="G68" s="3"/>
      <c r="H68" s="3"/>
      <c r="I68" s="3"/>
      <c r="J68" s="4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>
      <c r="A69" s="3"/>
      <c r="B69" s="3"/>
      <c r="C69" s="3"/>
      <c r="D69" s="3"/>
      <c r="E69" s="3"/>
      <c r="F69" s="3"/>
      <c r="G69" s="3"/>
      <c r="H69" s="3"/>
      <c r="I69" s="3"/>
      <c r="J69" s="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>
      <c r="A70" s="3"/>
      <c r="B70" s="3"/>
      <c r="C70" s="3"/>
      <c r="D70" s="3"/>
      <c r="E70" s="3"/>
      <c r="F70" s="3"/>
      <c r="G70" s="3"/>
      <c r="H70" s="3"/>
      <c r="I70" s="3"/>
      <c r="J70" s="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>
      <c r="A71" s="3"/>
      <c r="B71" s="3"/>
      <c r="C71" s="3"/>
      <c r="D71" s="3"/>
      <c r="E71" s="3"/>
      <c r="F71" s="3"/>
      <c r="G71" s="3"/>
      <c r="H71" s="3"/>
      <c r="I71" s="3"/>
      <c r="J71" s="4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</sheetData>
  <mergeCells count="30">
    <mergeCell ref="P14:X16"/>
    <mergeCell ref="A2:J2"/>
    <mergeCell ref="O2:X2"/>
    <mergeCell ref="O4:O5"/>
    <mergeCell ref="P4:X5"/>
    <mergeCell ref="B4:J5"/>
    <mergeCell ref="A4:A5"/>
    <mergeCell ref="F10:G10"/>
    <mergeCell ref="F11:G11"/>
    <mergeCell ref="F12:G12"/>
    <mergeCell ref="E9:J9"/>
    <mergeCell ref="O14:O16"/>
    <mergeCell ref="A25:A26"/>
    <mergeCell ref="A14:A15"/>
    <mergeCell ref="B14:J15"/>
    <mergeCell ref="E19:J19"/>
    <mergeCell ref="F20:G20"/>
    <mergeCell ref="F21:G21"/>
    <mergeCell ref="F22:G22"/>
    <mergeCell ref="B25:J27"/>
    <mergeCell ref="F44:G44"/>
    <mergeCell ref="B36:J37"/>
    <mergeCell ref="A36:A37"/>
    <mergeCell ref="E31:J31"/>
    <mergeCell ref="F32:G32"/>
    <mergeCell ref="F33:G33"/>
    <mergeCell ref="F34:G34"/>
    <mergeCell ref="E41:J41"/>
    <mergeCell ref="F42:G42"/>
    <mergeCell ref="F43:G43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710B-EA64-384E-ADC0-903C4618CC64}">
  <dimension ref="A1:W72"/>
  <sheetViews>
    <sheetView topLeftCell="L1" zoomScale="236" zoomScaleNormal="127" workbookViewId="0">
      <selection activeCell="J20" sqref="J20"/>
    </sheetView>
  </sheetViews>
  <sheetFormatPr baseColWidth="10" defaultRowHeight="15"/>
  <cols>
    <col min="1" max="1" width="11.1640625" style="2" customWidth="1"/>
    <col min="2" max="2" width="15.5" style="2" customWidth="1"/>
    <col min="3" max="3" width="17.83203125" style="2" customWidth="1"/>
    <col min="4" max="4" width="11" style="2" customWidth="1"/>
    <col min="5" max="5" width="18.6640625" style="2" customWidth="1"/>
    <col min="6" max="6" width="11.1640625" style="2" customWidth="1"/>
    <col min="7" max="7" width="11.83203125" style="2" customWidth="1"/>
    <col min="8" max="8" width="7" style="2" customWidth="1"/>
    <col min="9" max="9" width="9" style="2" customWidth="1"/>
    <col min="10" max="10" width="9.33203125" style="2" customWidth="1"/>
    <col min="11" max="11" width="10" style="2" customWidth="1"/>
    <col min="12" max="12" width="9.83203125" style="2" customWidth="1"/>
    <col min="13" max="13" width="13.5" style="2" customWidth="1"/>
    <col min="14" max="14" width="9.6640625" style="2" customWidth="1"/>
    <col min="15" max="15" width="12.5" style="2" customWidth="1"/>
    <col min="16" max="16" width="10.6640625" style="2" customWidth="1"/>
    <col min="17" max="17" width="9.1640625" style="2" customWidth="1"/>
    <col min="18" max="18" width="10.33203125" style="2" customWidth="1"/>
    <col min="19" max="19" width="14.5" style="2" customWidth="1"/>
    <col min="20" max="20" width="13.33203125" style="2" customWidth="1"/>
    <col min="21" max="21" width="9.6640625" style="2" customWidth="1"/>
    <col min="22" max="22" width="6.5" style="2" customWidth="1"/>
    <col min="23" max="23" width="9.6640625" style="2" customWidth="1"/>
    <col min="24" max="16384" width="10.83203125" style="2"/>
  </cols>
  <sheetData>
    <row r="1" spans="1:2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55"/>
      <c r="N1" s="7"/>
      <c r="O1" s="3"/>
      <c r="P1" s="3"/>
      <c r="Q1" s="3"/>
      <c r="R1" s="3"/>
      <c r="S1" s="3"/>
      <c r="T1" s="3"/>
      <c r="U1" s="3"/>
      <c r="V1" s="3"/>
      <c r="W1" s="55"/>
    </row>
    <row r="2" spans="1:23" ht="23" customHeight="1">
      <c r="A2" s="150" t="s">
        <v>70</v>
      </c>
      <c r="B2" s="150"/>
      <c r="C2" s="150"/>
      <c r="D2" s="150"/>
      <c r="E2" s="150"/>
      <c r="F2" s="150"/>
      <c r="G2" s="150"/>
      <c r="H2" s="150"/>
      <c r="I2" s="150"/>
      <c r="J2" s="150"/>
      <c r="K2" s="3"/>
      <c r="L2" s="3"/>
      <c r="M2" s="87"/>
      <c r="N2" s="151" t="s">
        <v>71</v>
      </c>
      <c r="O2" s="150"/>
      <c r="P2" s="150"/>
      <c r="Q2" s="150"/>
      <c r="R2" s="150"/>
      <c r="S2" s="150"/>
      <c r="T2" s="150"/>
      <c r="U2" s="150"/>
      <c r="V2" s="150"/>
      <c r="W2" s="152"/>
    </row>
    <row r="3" spans="1:23">
      <c r="A3" s="2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87"/>
      <c r="N3" s="7"/>
      <c r="O3" s="3"/>
      <c r="P3" s="3"/>
      <c r="Q3" s="3"/>
      <c r="R3" s="3"/>
      <c r="S3" s="3"/>
      <c r="T3" s="3"/>
      <c r="U3" s="3"/>
      <c r="V3" s="3"/>
      <c r="W3" s="55"/>
    </row>
    <row r="4" spans="1:23" ht="15" customHeight="1">
      <c r="A4" s="153" t="s">
        <v>39</v>
      </c>
      <c r="B4" s="154" t="s">
        <v>95</v>
      </c>
      <c r="C4" s="154"/>
      <c r="D4" s="154"/>
      <c r="E4" s="154"/>
      <c r="F4" s="154"/>
      <c r="G4" s="154"/>
      <c r="H4" s="154"/>
      <c r="I4" s="154"/>
      <c r="J4" s="154"/>
      <c r="K4" s="3"/>
      <c r="L4" s="3"/>
      <c r="M4" s="87"/>
      <c r="N4" s="155" t="s">
        <v>47</v>
      </c>
      <c r="O4" s="182" t="s">
        <v>94</v>
      </c>
      <c r="P4" s="182"/>
      <c r="Q4" s="182"/>
      <c r="R4" s="182"/>
      <c r="S4" s="182"/>
      <c r="T4" s="182"/>
      <c r="U4" s="182"/>
      <c r="V4" s="182"/>
      <c r="W4" s="183"/>
    </row>
    <row r="5" spans="1:23">
      <c r="A5" s="153"/>
      <c r="B5" s="154"/>
      <c r="C5" s="154"/>
      <c r="D5" s="154"/>
      <c r="E5" s="154"/>
      <c r="F5" s="154"/>
      <c r="G5" s="154"/>
      <c r="H5" s="154"/>
      <c r="I5" s="154"/>
      <c r="J5" s="154"/>
      <c r="K5" s="3"/>
      <c r="L5" s="3"/>
      <c r="M5" s="87"/>
      <c r="N5" s="155"/>
      <c r="O5" s="182"/>
      <c r="P5" s="182"/>
      <c r="Q5" s="182"/>
      <c r="R5" s="182"/>
      <c r="S5" s="182"/>
      <c r="T5" s="182"/>
      <c r="U5" s="182"/>
      <c r="V5" s="182"/>
      <c r="W5" s="183"/>
    </row>
    <row r="6" spans="1:23">
      <c r="A6" s="21"/>
      <c r="B6" s="19" t="s">
        <v>72</v>
      </c>
      <c r="C6" s="3"/>
      <c r="D6" s="20">
        <v>900</v>
      </c>
      <c r="F6" s="3"/>
      <c r="G6" s="3"/>
      <c r="H6" s="3"/>
      <c r="I6" s="3"/>
      <c r="J6" s="3"/>
      <c r="K6" s="3"/>
      <c r="L6" s="3"/>
      <c r="M6" s="87"/>
      <c r="N6" s="155"/>
      <c r="O6" s="182"/>
      <c r="P6" s="182"/>
      <c r="Q6" s="182"/>
      <c r="R6" s="182"/>
      <c r="S6" s="182"/>
      <c r="T6" s="182"/>
      <c r="U6" s="182"/>
      <c r="V6" s="182"/>
      <c r="W6" s="183"/>
    </row>
    <row r="7" spans="1:23">
      <c r="A7" s="3"/>
      <c r="B7" s="19"/>
      <c r="C7" s="3"/>
      <c r="D7" s="86" t="s">
        <v>56</v>
      </c>
      <c r="E7" s="19"/>
      <c r="F7" s="3"/>
      <c r="G7" s="3"/>
      <c r="H7" s="3"/>
      <c r="I7" s="3"/>
      <c r="J7" s="3"/>
      <c r="K7" s="3"/>
      <c r="L7" s="3"/>
      <c r="M7" s="87"/>
      <c r="N7" s="88"/>
      <c r="O7" s="19"/>
      <c r="P7" s="19"/>
      <c r="Q7" s="19"/>
      <c r="R7" s="19"/>
      <c r="S7" s="19"/>
      <c r="T7" s="19"/>
      <c r="U7" s="19"/>
      <c r="V7" s="19"/>
      <c r="W7" s="89"/>
    </row>
    <row r="8" spans="1:23" ht="40" customHeight="1">
      <c r="A8" s="3"/>
      <c r="B8" s="23" t="s">
        <v>57</v>
      </c>
      <c r="C8" s="61" t="s">
        <v>73</v>
      </c>
      <c r="D8" s="189" t="s">
        <v>79</v>
      </c>
      <c r="E8" s="189"/>
      <c r="F8" s="189"/>
      <c r="G8" s="189"/>
      <c r="H8" s="189"/>
      <c r="I8" s="189"/>
      <c r="J8" s="190"/>
      <c r="K8" s="96" t="s">
        <v>53</v>
      </c>
      <c r="L8" s="3"/>
      <c r="M8" s="87"/>
      <c r="N8" s="90"/>
      <c r="O8" s="19"/>
      <c r="P8" s="19"/>
      <c r="Q8" s="19"/>
      <c r="R8" s="19"/>
      <c r="S8" s="19"/>
      <c r="T8" s="19"/>
      <c r="U8" s="19"/>
      <c r="V8" s="19"/>
      <c r="W8" s="89"/>
    </row>
    <row r="9" spans="1:23" ht="20" customHeight="1">
      <c r="A9" s="3"/>
      <c r="B9" s="26">
        <v>0.03</v>
      </c>
      <c r="C9" s="27">
        <v>14</v>
      </c>
      <c r="D9" s="191" t="s">
        <v>40</v>
      </c>
      <c r="E9" s="191"/>
      <c r="F9" s="180" t="s">
        <v>88</v>
      </c>
      <c r="G9" s="180"/>
      <c r="H9" s="62" t="s">
        <v>3</v>
      </c>
      <c r="I9" s="31">
        <f>'TIME VALUE Factors-TVF'!D71</f>
        <v>17.086324161837034</v>
      </c>
      <c r="J9" s="50">
        <f>D6*I9</f>
        <v>15377.69174565333</v>
      </c>
      <c r="K9" s="98">
        <f>FV(B9,C9,D6,,0)</f>
        <v>-15377.69174565333</v>
      </c>
      <c r="L9" s="3"/>
      <c r="M9" s="87"/>
      <c r="N9" s="90"/>
      <c r="O9" s="194"/>
      <c r="P9" s="194"/>
      <c r="Q9" s="193"/>
      <c r="R9" s="193"/>
      <c r="S9" s="194"/>
      <c r="T9" s="193"/>
      <c r="U9" s="19"/>
      <c r="V9" s="19"/>
      <c r="W9" s="89"/>
    </row>
    <row r="10" spans="1:23" ht="17">
      <c r="A10" s="3"/>
      <c r="B10" s="32">
        <v>0.05</v>
      </c>
      <c r="C10" s="33">
        <v>11</v>
      </c>
      <c r="D10" s="192" t="s">
        <v>41</v>
      </c>
      <c r="E10" s="192"/>
      <c r="F10" s="181" t="s">
        <v>89</v>
      </c>
      <c r="G10" s="181"/>
      <c r="H10" s="63" t="s">
        <v>3</v>
      </c>
      <c r="I10" s="37">
        <f>'TIME VALUE Factors-TVF'!F68</f>
        <v>14.206787162326275</v>
      </c>
      <c r="J10" s="51">
        <f>D6*I10</f>
        <v>12786.108446093647</v>
      </c>
      <c r="K10" s="98">
        <f>FV(B10,C10,D6,,0)</f>
        <v>-12786.108446093647</v>
      </c>
      <c r="L10" s="3"/>
      <c r="M10" s="87"/>
      <c r="N10" s="90"/>
      <c r="O10" s="194"/>
      <c r="P10" s="194"/>
      <c r="Q10" s="193"/>
      <c r="R10" s="193"/>
      <c r="S10" s="194"/>
      <c r="T10" s="193"/>
      <c r="U10" s="19"/>
      <c r="V10" s="19"/>
      <c r="W10" s="89"/>
    </row>
    <row r="11" spans="1:23" ht="17">
      <c r="A11" s="3"/>
      <c r="B11" s="65">
        <v>0.08</v>
      </c>
      <c r="C11" s="66">
        <v>7</v>
      </c>
      <c r="D11" s="187" t="s">
        <v>42</v>
      </c>
      <c r="E11" s="187"/>
      <c r="F11" s="188" t="s">
        <v>90</v>
      </c>
      <c r="G11" s="188"/>
      <c r="H11" s="67" t="s">
        <v>3</v>
      </c>
      <c r="I11" s="68">
        <f>'TIME VALUE Factors-TVF'!I64</f>
        <v>8.9228033597440088</v>
      </c>
      <c r="J11" s="69">
        <f>D6*I11</f>
        <v>8030.5230237696078</v>
      </c>
      <c r="K11" s="98">
        <f>FV(B11,C11,D6,,0)</f>
        <v>-8030.5230237696078</v>
      </c>
      <c r="L11" s="3"/>
      <c r="M11" s="87"/>
      <c r="N11" s="5"/>
      <c r="O11" s="95"/>
      <c r="P11" s="97"/>
      <c r="Q11" s="97"/>
      <c r="R11" s="93"/>
      <c r="S11" s="93"/>
      <c r="T11" s="95"/>
      <c r="U11" s="1"/>
      <c r="V11" s="1"/>
      <c r="W11" s="6"/>
    </row>
    <row r="12" spans="1:23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3"/>
      <c r="L12" s="3"/>
      <c r="M12" s="87"/>
      <c r="N12" s="5"/>
      <c r="O12" s="1"/>
      <c r="P12" s="1"/>
      <c r="Q12" s="1"/>
      <c r="R12" s="1"/>
      <c r="S12" s="1"/>
      <c r="T12" s="1"/>
      <c r="U12" s="1"/>
      <c r="V12" s="1"/>
      <c r="W12" s="6"/>
    </row>
    <row r="13" spans="1:23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3"/>
      <c r="L13" s="3"/>
      <c r="M13" s="87"/>
      <c r="N13" s="5"/>
      <c r="O13" s="1"/>
      <c r="P13" s="1"/>
      <c r="Q13" s="1"/>
      <c r="R13" s="1"/>
      <c r="S13" s="1"/>
      <c r="T13" s="1"/>
      <c r="U13" s="1"/>
      <c r="V13" s="1"/>
      <c r="W13" s="6"/>
    </row>
    <row r="14" spans="1:23" ht="15" customHeight="1">
      <c r="A14" s="153" t="s">
        <v>46</v>
      </c>
      <c r="B14" s="154" t="s">
        <v>96</v>
      </c>
      <c r="C14" s="154"/>
      <c r="D14" s="154"/>
      <c r="E14" s="154"/>
      <c r="F14" s="154"/>
      <c r="G14" s="154"/>
      <c r="H14" s="154"/>
      <c r="I14" s="154"/>
      <c r="J14" s="154"/>
      <c r="K14" s="3"/>
      <c r="L14" s="3"/>
      <c r="M14" s="87"/>
      <c r="N14" s="5"/>
      <c r="O14" s="1"/>
      <c r="P14" s="1"/>
      <c r="Q14" s="1"/>
      <c r="R14" s="1"/>
      <c r="S14" s="1"/>
      <c r="T14" s="1"/>
      <c r="U14" s="1"/>
      <c r="V14" s="1"/>
      <c r="W14" s="6"/>
    </row>
    <row r="15" spans="1:23">
      <c r="A15" s="153"/>
      <c r="B15" s="154"/>
      <c r="C15" s="154"/>
      <c r="D15" s="154"/>
      <c r="E15" s="154"/>
      <c r="F15" s="154"/>
      <c r="G15" s="154"/>
      <c r="H15" s="154"/>
      <c r="I15" s="154"/>
      <c r="J15" s="154"/>
      <c r="K15" s="3"/>
      <c r="L15" s="3"/>
      <c r="M15" s="87"/>
      <c r="N15" s="5"/>
      <c r="O15" s="1"/>
      <c r="P15" s="1"/>
      <c r="Q15" s="1"/>
      <c r="R15" s="1"/>
      <c r="S15" s="1"/>
      <c r="T15" s="1"/>
      <c r="U15" s="1"/>
      <c r="V15" s="1"/>
      <c r="W15" s="6"/>
    </row>
    <row r="16" spans="1:23">
      <c r="A16" s="153"/>
      <c r="B16" s="154"/>
      <c r="C16" s="154"/>
      <c r="D16" s="154"/>
      <c r="E16" s="154"/>
      <c r="F16" s="154"/>
      <c r="G16" s="154"/>
      <c r="H16" s="154"/>
      <c r="I16" s="154"/>
      <c r="J16" s="154"/>
      <c r="K16" s="3"/>
      <c r="L16" s="3"/>
      <c r="M16" s="87"/>
      <c r="N16" s="5"/>
      <c r="O16" s="1"/>
      <c r="P16" s="1"/>
      <c r="Q16" s="1"/>
      <c r="R16" s="1"/>
      <c r="S16" s="1"/>
      <c r="T16" s="1"/>
      <c r="U16" s="1"/>
      <c r="V16" s="1"/>
      <c r="W16" s="6"/>
    </row>
    <row r="17" spans="1:23">
      <c r="A17" s="70"/>
      <c r="B17" s="19" t="s">
        <v>75</v>
      </c>
      <c r="C17" s="70"/>
      <c r="D17" s="19">
        <v>2</v>
      </c>
      <c r="E17" s="70"/>
      <c r="F17" s="70"/>
      <c r="G17" s="70"/>
      <c r="H17" s="70"/>
      <c r="I17" s="70"/>
      <c r="J17" s="70"/>
      <c r="K17" s="3"/>
      <c r="L17" s="3"/>
      <c r="M17" s="87"/>
      <c r="N17" s="5"/>
      <c r="O17" s="1"/>
      <c r="P17" s="1"/>
      <c r="Q17" s="1"/>
      <c r="R17" s="1"/>
      <c r="S17" s="1"/>
      <c r="T17" s="1"/>
      <c r="U17" s="1"/>
      <c r="V17" s="1"/>
      <c r="W17" s="6"/>
    </row>
    <row r="18" spans="1:23">
      <c r="A18" s="70"/>
      <c r="B18" s="70"/>
      <c r="C18" s="70"/>
      <c r="D18" s="70"/>
      <c r="E18" s="70"/>
      <c r="F18" s="86" t="s">
        <v>56</v>
      </c>
      <c r="G18" s="70"/>
      <c r="H18" s="70"/>
      <c r="I18" s="70"/>
      <c r="J18" s="70"/>
      <c r="K18" s="3"/>
      <c r="L18" s="3"/>
      <c r="M18" s="87"/>
      <c r="N18" s="5"/>
      <c r="O18" s="1"/>
      <c r="P18" s="1"/>
      <c r="Q18" s="1"/>
      <c r="R18" s="1"/>
      <c r="S18" s="1"/>
      <c r="T18" s="1"/>
      <c r="U18" s="1"/>
      <c r="V18" s="1"/>
      <c r="W18" s="6"/>
    </row>
    <row r="19" spans="1:23" ht="50" customHeight="1">
      <c r="A19" s="3"/>
      <c r="B19" s="73" t="s">
        <v>76</v>
      </c>
      <c r="C19" s="23" t="s">
        <v>57</v>
      </c>
      <c r="D19" s="60" t="s">
        <v>77</v>
      </c>
      <c r="E19" s="61" t="s">
        <v>78</v>
      </c>
      <c r="F19" s="189" t="s">
        <v>80</v>
      </c>
      <c r="G19" s="189"/>
      <c r="H19" s="189"/>
      <c r="I19" s="189"/>
      <c r="J19" s="189"/>
      <c r="K19" s="189"/>
      <c r="L19" s="190"/>
      <c r="M19" s="96" t="s">
        <v>53</v>
      </c>
      <c r="N19" s="5"/>
      <c r="O19" s="1"/>
      <c r="P19" s="1"/>
      <c r="Q19" s="1"/>
      <c r="R19" s="1"/>
      <c r="S19" s="1"/>
      <c r="T19" s="1"/>
      <c r="U19" s="1"/>
      <c r="V19" s="1"/>
      <c r="W19" s="6"/>
    </row>
    <row r="20" spans="1:23" ht="17">
      <c r="A20" s="3"/>
      <c r="B20" s="74">
        <v>850</v>
      </c>
      <c r="C20" s="71">
        <v>0.02</v>
      </c>
      <c r="D20" s="26">
        <f>C20/D17</f>
        <v>0.01</v>
      </c>
      <c r="E20" s="27">
        <v>14</v>
      </c>
      <c r="F20" s="191" t="s">
        <v>43</v>
      </c>
      <c r="G20" s="191"/>
      <c r="H20" s="180" t="s">
        <v>91</v>
      </c>
      <c r="I20" s="180"/>
      <c r="J20" s="62" t="s">
        <v>4</v>
      </c>
      <c r="K20" s="31">
        <f>'TIME VALUE Factors-TVF'!B96</f>
        <v>13.003703042333736</v>
      </c>
      <c r="L20" s="50">
        <f>B20*K20</f>
        <v>11053.147585983676</v>
      </c>
      <c r="M20" s="98">
        <f>PV(D20,E20,B20,,0)</f>
        <v>-11053.147585983679</v>
      </c>
      <c r="N20" s="90"/>
      <c r="O20" s="19"/>
      <c r="P20" s="19"/>
      <c r="Q20" s="19"/>
      <c r="R20" s="19"/>
      <c r="S20" s="19"/>
      <c r="T20" s="19"/>
      <c r="U20" s="19"/>
      <c r="V20" s="19"/>
      <c r="W20" s="89"/>
    </row>
    <row r="21" spans="1:23" ht="17">
      <c r="A21" s="3"/>
      <c r="B21" s="75">
        <v>420</v>
      </c>
      <c r="C21" s="72">
        <v>0.04</v>
      </c>
      <c r="D21" s="32">
        <f>C21/D17</f>
        <v>0.02</v>
      </c>
      <c r="E21" s="33">
        <v>19</v>
      </c>
      <c r="F21" s="192" t="s">
        <v>44</v>
      </c>
      <c r="G21" s="192"/>
      <c r="H21" s="181" t="s">
        <v>92</v>
      </c>
      <c r="I21" s="181"/>
      <c r="J21" s="63" t="s">
        <v>5</v>
      </c>
      <c r="K21" s="37">
        <f>'TIME VALUE Factors-TVF'!C101</f>
        <v>15.678462011489053</v>
      </c>
      <c r="L21" s="51">
        <f>B21*K21</f>
        <v>6584.954044825402</v>
      </c>
      <c r="M21" s="98">
        <f t="shared" ref="M21:M22" si="0">PV(D21,E21,B21,,0)</f>
        <v>-6584.954044825402</v>
      </c>
      <c r="N21" s="90"/>
      <c r="O21" s="19"/>
      <c r="P21" s="19"/>
      <c r="Q21" s="19"/>
      <c r="R21" s="19"/>
      <c r="S21" s="19"/>
      <c r="T21" s="19"/>
      <c r="U21" s="19"/>
      <c r="V21" s="19"/>
      <c r="W21" s="89"/>
    </row>
    <row r="22" spans="1:23" ht="17">
      <c r="A22" s="3"/>
      <c r="B22" s="76">
        <v>710</v>
      </c>
      <c r="C22" s="64">
        <v>0.06</v>
      </c>
      <c r="D22" s="65">
        <f>C22/D17</f>
        <v>0.03</v>
      </c>
      <c r="E22" s="66">
        <v>17</v>
      </c>
      <c r="F22" s="187" t="s">
        <v>45</v>
      </c>
      <c r="G22" s="187"/>
      <c r="H22" s="188" t="s">
        <v>93</v>
      </c>
      <c r="I22" s="188"/>
      <c r="J22" s="67" t="s">
        <v>6</v>
      </c>
      <c r="K22" s="68">
        <f>'TIME VALUE Factors-TVF'!D99</f>
        <v>13.16611847184096</v>
      </c>
      <c r="L22" s="69">
        <f>B22*K22</f>
        <v>9347.9441150070816</v>
      </c>
      <c r="M22" s="98">
        <f t="shared" si="0"/>
        <v>-9347.9441150070816</v>
      </c>
      <c r="N22" s="90"/>
      <c r="O22" s="19"/>
      <c r="P22" s="19"/>
      <c r="Q22" s="19"/>
      <c r="R22" s="19"/>
      <c r="S22" s="19"/>
      <c r="T22" s="19"/>
      <c r="U22" s="19"/>
      <c r="V22" s="19"/>
      <c r="W22" s="89"/>
    </row>
    <row r="23" spans="1: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5"/>
      <c r="N23" s="90"/>
      <c r="O23" s="19"/>
      <c r="P23" s="19"/>
      <c r="Q23" s="19"/>
      <c r="R23" s="19"/>
      <c r="S23" s="19"/>
      <c r="T23" s="19"/>
      <c r="U23" s="19"/>
      <c r="V23" s="19"/>
      <c r="W23" s="89"/>
    </row>
    <row r="24" spans="1:2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5"/>
      <c r="N24" s="90"/>
      <c r="O24" s="19"/>
      <c r="P24" s="19"/>
      <c r="Q24" s="19"/>
      <c r="R24" s="19"/>
      <c r="S24" s="19"/>
      <c r="T24" s="19"/>
      <c r="U24" s="19"/>
      <c r="V24" s="19"/>
      <c r="W24" s="89"/>
    </row>
    <row r="25" spans="1:23">
      <c r="A25" s="153" t="s">
        <v>46</v>
      </c>
      <c r="B25" s="154" t="s">
        <v>97</v>
      </c>
      <c r="C25" s="154"/>
      <c r="D25" s="154"/>
      <c r="E25" s="154"/>
      <c r="F25" s="154"/>
      <c r="G25" s="154"/>
      <c r="H25" s="154"/>
      <c r="I25" s="154"/>
      <c r="J25" s="154"/>
      <c r="K25" s="3"/>
      <c r="L25" s="3"/>
      <c r="M25" s="55"/>
      <c r="N25" s="90"/>
      <c r="O25" s="19"/>
      <c r="P25" s="19"/>
      <c r="Q25" s="19"/>
      <c r="R25" s="19"/>
      <c r="S25" s="19"/>
      <c r="T25" s="19"/>
      <c r="U25" s="19"/>
      <c r="V25" s="19"/>
      <c r="W25" s="89"/>
    </row>
    <row r="26" spans="1:23">
      <c r="A26" s="153"/>
      <c r="B26" s="154"/>
      <c r="C26" s="154"/>
      <c r="D26" s="154"/>
      <c r="E26" s="154"/>
      <c r="F26" s="154"/>
      <c r="G26" s="154"/>
      <c r="H26" s="154"/>
      <c r="I26" s="154"/>
      <c r="J26" s="154"/>
      <c r="K26" s="3"/>
      <c r="L26" s="3"/>
      <c r="M26" s="55"/>
      <c r="N26" s="90"/>
      <c r="O26" s="19"/>
      <c r="P26" s="19"/>
      <c r="Q26" s="19"/>
      <c r="R26" s="19"/>
      <c r="S26" s="19"/>
      <c r="T26" s="19"/>
      <c r="U26" s="19"/>
      <c r="V26" s="19"/>
      <c r="W26" s="89"/>
    </row>
    <row r="27" spans="1:23">
      <c r="A27" s="153"/>
      <c r="B27" s="154"/>
      <c r="C27" s="154"/>
      <c r="D27" s="154"/>
      <c r="E27" s="154"/>
      <c r="F27" s="154"/>
      <c r="G27" s="154"/>
      <c r="H27" s="154"/>
      <c r="I27" s="154"/>
      <c r="J27" s="154"/>
      <c r="K27" s="3"/>
      <c r="L27" s="3"/>
      <c r="M27" s="55"/>
      <c r="N27" s="90"/>
      <c r="O27" s="19"/>
      <c r="P27" s="19"/>
      <c r="Q27" s="19"/>
      <c r="R27" s="19"/>
      <c r="S27" s="19"/>
      <c r="T27" s="19"/>
      <c r="U27" s="19"/>
      <c r="V27" s="19"/>
      <c r="W27" s="89"/>
    </row>
    <row r="28" spans="1:23">
      <c r="A28" s="3"/>
      <c r="B28" s="19" t="s">
        <v>65</v>
      </c>
      <c r="C28" s="3"/>
      <c r="D28" s="77">
        <v>0.08</v>
      </c>
      <c r="E28" s="3"/>
      <c r="F28" s="3"/>
      <c r="G28" s="3"/>
      <c r="H28" s="3"/>
      <c r="I28" s="3"/>
      <c r="J28" s="3"/>
      <c r="K28" s="3"/>
      <c r="L28" s="3"/>
      <c r="M28" s="55"/>
      <c r="N28" s="90"/>
      <c r="O28" s="19"/>
      <c r="P28" s="19"/>
      <c r="Q28" s="19"/>
      <c r="R28" s="19"/>
      <c r="S28" s="19"/>
      <c r="T28" s="19"/>
      <c r="U28" s="19"/>
      <c r="V28" s="19"/>
      <c r="W28" s="89"/>
    </row>
    <row r="29" spans="1:23">
      <c r="A29" s="3"/>
      <c r="B29" s="19" t="s">
        <v>75</v>
      </c>
      <c r="C29" s="70"/>
      <c r="D29" s="19">
        <v>2</v>
      </c>
      <c r="E29" s="3"/>
      <c r="F29" s="86" t="s">
        <v>56</v>
      </c>
      <c r="G29" s="3"/>
      <c r="H29" s="3"/>
      <c r="I29" s="3"/>
      <c r="J29" s="3"/>
      <c r="K29" s="3"/>
      <c r="L29" s="3"/>
      <c r="M29" s="55"/>
      <c r="N29" s="90"/>
      <c r="O29" s="19"/>
      <c r="P29" s="19"/>
      <c r="Q29" s="19"/>
      <c r="R29" s="19"/>
      <c r="S29" s="19"/>
      <c r="T29" s="19"/>
      <c r="U29" s="19"/>
      <c r="V29" s="19"/>
      <c r="W29" s="89"/>
    </row>
    <row r="30" spans="1:23">
      <c r="A30" s="3"/>
      <c r="B30" s="19" t="s">
        <v>81</v>
      </c>
      <c r="C30" s="3"/>
      <c r="D30" s="77">
        <f>D28/D29</f>
        <v>0.04</v>
      </c>
      <c r="E30" s="3"/>
      <c r="F30" s="3" t="s">
        <v>85</v>
      </c>
      <c r="G30" s="3"/>
      <c r="H30" s="3"/>
      <c r="I30" s="3"/>
      <c r="J30" s="3"/>
      <c r="K30" s="3"/>
      <c r="L30" s="3"/>
      <c r="M30" s="55"/>
      <c r="N30" s="90"/>
      <c r="O30" s="19"/>
      <c r="P30" s="19"/>
      <c r="Q30" s="19"/>
      <c r="R30" s="19"/>
      <c r="S30" s="19"/>
      <c r="T30" s="19"/>
      <c r="U30" s="19"/>
      <c r="V30" s="19"/>
      <c r="W30" s="89"/>
    </row>
    <row r="31" spans="1:23">
      <c r="A31" s="3"/>
      <c r="B31" s="19" t="s">
        <v>74</v>
      </c>
      <c r="C31" s="3"/>
      <c r="D31" s="20">
        <v>12000</v>
      </c>
      <c r="E31" s="3"/>
      <c r="F31" s="3" t="s">
        <v>86</v>
      </c>
      <c r="G31" s="3"/>
      <c r="H31" s="80"/>
      <c r="I31" s="79"/>
      <c r="J31" s="79"/>
      <c r="L31" s="3"/>
      <c r="M31" s="55"/>
      <c r="N31" s="90"/>
      <c r="O31" s="19"/>
      <c r="P31" s="19"/>
      <c r="Q31" s="19"/>
      <c r="R31" s="19"/>
      <c r="S31" s="19"/>
      <c r="T31" s="19"/>
      <c r="U31" s="19"/>
      <c r="V31" s="19"/>
      <c r="W31" s="89"/>
    </row>
    <row r="32" spans="1:23">
      <c r="A32" s="3"/>
      <c r="B32" s="19" t="s">
        <v>82</v>
      </c>
      <c r="C32" s="70"/>
      <c r="D32" s="78" t="s">
        <v>48</v>
      </c>
      <c r="E32" s="3"/>
      <c r="F32" s="82" t="s">
        <v>49</v>
      </c>
      <c r="G32" s="81">
        <f>D35</f>
        <v>4.6410000000000045</v>
      </c>
      <c r="H32" s="3"/>
      <c r="I32" s="3"/>
      <c r="J32" s="3"/>
      <c r="K32" s="3"/>
      <c r="L32" s="3"/>
      <c r="M32" s="55"/>
      <c r="N32" s="90"/>
      <c r="O32" s="19"/>
      <c r="P32" s="19"/>
      <c r="Q32" s="19"/>
      <c r="R32" s="19"/>
      <c r="S32" s="19"/>
      <c r="T32" s="19"/>
      <c r="U32" s="19"/>
      <c r="V32" s="19"/>
      <c r="W32" s="89"/>
    </row>
    <row r="33" spans="1:23">
      <c r="A33" s="3"/>
      <c r="B33" s="19" t="s">
        <v>83</v>
      </c>
      <c r="C33" s="70"/>
      <c r="D33" s="78">
        <v>5</v>
      </c>
      <c r="E33" s="3"/>
      <c r="F33" s="84" t="s">
        <v>50</v>
      </c>
      <c r="G33" s="85">
        <f>D31/D35</f>
        <v>2585.6496444731715</v>
      </c>
      <c r="H33" s="3"/>
      <c r="I33" s="3"/>
      <c r="J33" s="3"/>
      <c r="K33" s="3"/>
      <c r="L33" s="3"/>
      <c r="M33" s="55"/>
      <c r="N33" s="90"/>
      <c r="O33" s="19"/>
      <c r="P33" s="19"/>
      <c r="Q33" s="19"/>
      <c r="R33" s="19"/>
      <c r="S33" s="19"/>
      <c r="T33" s="19"/>
      <c r="U33" s="19"/>
      <c r="V33" s="19"/>
      <c r="W33" s="89"/>
    </row>
    <row r="34" spans="1:23">
      <c r="A34" s="3"/>
      <c r="B34" s="19" t="s">
        <v>84</v>
      </c>
      <c r="C34" s="70"/>
      <c r="D34" s="78">
        <f>D33*D29</f>
        <v>10</v>
      </c>
      <c r="E34" s="3"/>
      <c r="F34" s="3"/>
      <c r="G34" s="3"/>
      <c r="H34" s="3"/>
      <c r="I34" s="3"/>
      <c r="J34" s="3"/>
      <c r="K34" s="3"/>
      <c r="L34" s="3"/>
      <c r="M34" s="55"/>
      <c r="N34" s="90"/>
      <c r="O34" s="19"/>
      <c r="P34" s="19"/>
      <c r="Q34" s="19"/>
      <c r="R34" s="19"/>
      <c r="S34" s="19"/>
      <c r="T34" s="19"/>
      <c r="U34" s="19"/>
      <c r="V34" s="19"/>
      <c r="W34" s="89"/>
    </row>
    <row r="35" spans="1:23">
      <c r="A35" s="3"/>
      <c r="B35" s="19" t="s">
        <v>87</v>
      </c>
      <c r="C35" s="3"/>
      <c r="D35" s="83">
        <f>'TIME VALUE Factors-TVF'!K61</f>
        <v>4.6410000000000045</v>
      </c>
      <c r="E35" s="3"/>
      <c r="F35" s="3"/>
      <c r="G35" s="3"/>
      <c r="H35" s="3"/>
      <c r="I35" s="3"/>
      <c r="J35" s="3"/>
      <c r="K35" s="3"/>
      <c r="L35" s="3"/>
      <c r="M35" s="55"/>
      <c r="N35" s="90"/>
      <c r="O35" s="19"/>
      <c r="P35" s="19"/>
      <c r="Q35" s="19"/>
      <c r="R35" s="19"/>
      <c r="S35" s="19"/>
      <c r="T35" s="19"/>
      <c r="U35" s="19"/>
      <c r="V35" s="19"/>
      <c r="W35" s="89"/>
    </row>
    <row r="36" spans="1:23" ht="16" thickBot="1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8"/>
      <c r="N36" s="91"/>
      <c r="O36" s="59"/>
      <c r="P36" s="59"/>
      <c r="Q36" s="59"/>
      <c r="R36" s="59"/>
      <c r="S36" s="59"/>
      <c r="T36" s="59"/>
      <c r="U36" s="59"/>
      <c r="V36" s="59"/>
      <c r="W36" s="92"/>
    </row>
    <row r="37" spans="1:23" ht="16" thickTop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spans="1:2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4:23"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4:23"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4:23"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4:23"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4:23"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4:23"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4:23"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4:23">
      <c r="N72" s="3"/>
      <c r="O72" s="3"/>
      <c r="P72" s="3"/>
      <c r="Q72" s="3"/>
      <c r="R72" s="3"/>
      <c r="S72" s="3"/>
      <c r="T72" s="3"/>
      <c r="U72" s="3"/>
      <c r="V72" s="3"/>
      <c r="W72" s="3"/>
    </row>
  </sheetData>
  <mergeCells count="30">
    <mergeCell ref="T9:T10"/>
    <mergeCell ref="O9:O10"/>
    <mergeCell ref="P9:P10"/>
    <mergeCell ref="Q9:Q10"/>
    <mergeCell ref="R9:R10"/>
    <mergeCell ref="S9:S10"/>
    <mergeCell ref="F22:G22"/>
    <mergeCell ref="H22:I22"/>
    <mergeCell ref="B14:J16"/>
    <mergeCell ref="A14:A16"/>
    <mergeCell ref="A25:A27"/>
    <mergeCell ref="B25:J27"/>
    <mergeCell ref="F21:G21"/>
    <mergeCell ref="H21:I21"/>
    <mergeCell ref="D8:J8"/>
    <mergeCell ref="D9:E9"/>
    <mergeCell ref="F9:G9"/>
    <mergeCell ref="D10:E10"/>
    <mergeCell ref="F10:G10"/>
    <mergeCell ref="D11:E11"/>
    <mergeCell ref="F11:G11"/>
    <mergeCell ref="F19:L19"/>
    <mergeCell ref="F20:G20"/>
    <mergeCell ref="H20:I20"/>
    <mergeCell ref="O4:W6"/>
    <mergeCell ref="N4:N6"/>
    <mergeCell ref="N2:W2"/>
    <mergeCell ref="A2:J2"/>
    <mergeCell ref="A4:A5"/>
    <mergeCell ref="B4:J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451F1-816C-CE48-BD4A-69242FCC63BD}">
  <dimension ref="A1:U80"/>
  <sheetViews>
    <sheetView topLeftCell="K2" zoomScale="284" workbookViewId="0">
      <selection activeCell="O8" sqref="O8"/>
    </sheetView>
  </sheetViews>
  <sheetFormatPr baseColWidth="10" defaultRowHeight="15"/>
  <cols>
    <col min="1" max="1" width="28.5" style="2" customWidth="1"/>
    <col min="2" max="2" width="21.6640625" style="2" customWidth="1"/>
    <col min="3" max="3" width="11.33203125" style="2" customWidth="1"/>
    <col min="4" max="4" width="9" style="2" customWidth="1"/>
    <col min="5" max="5" width="16.33203125" style="2" customWidth="1"/>
    <col min="6" max="6" width="10.6640625" style="2" customWidth="1"/>
    <col min="7" max="7" width="13" style="2" customWidth="1"/>
    <col min="8" max="8" width="10.1640625" style="2" customWidth="1"/>
    <col min="9" max="9" width="21" style="2" customWidth="1"/>
    <col min="10" max="10" width="10.5" style="2" customWidth="1"/>
    <col min="11" max="11" width="8.33203125" style="2" customWidth="1"/>
    <col min="12" max="12" width="4.83203125" style="2" customWidth="1"/>
    <col min="13" max="13" width="27.1640625" style="2" customWidth="1"/>
    <col min="14" max="14" width="11.5" style="2" customWidth="1"/>
    <col min="15" max="15" width="17.5" style="2" customWidth="1"/>
    <col min="16" max="16" width="17.33203125" style="2" customWidth="1"/>
    <col min="17" max="17" width="13.6640625" style="2" customWidth="1"/>
    <col min="18" max="18" width="13.33203125" style="2" customWidth="1"/>
    <col min="19" max="19" width="11" style="2" customWidth="1"/>
    <col min="20" max="20" width="20.6640625" style="2" customWidth="1"/>
    <col min="21" max="21" width="9.6640625" style="2" customWidth="1"/>
    <col min="22" max="16384" width="10.83203125" style="2"/>
  </cols>
  <sheetData>
    <row r="1" spans="1:2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55"/>
      <c r="M1" s="7"/>
      <c r="N1" s="3"/>
      <c r="O1" s="3"/>
      <c r="P1" s="3"/>
      <c r="Q1" s="3"/>
      <c r="R1" s="3"/>
      <c r="S1" s="3"/>
      <c r="T1" s="3"/>
      <c r="U1" s="55"/>
    </row>
    <row r="2" spans="1:21" ht="23" customHeight="1">
      <c r="A2" s="150" t="s">
        <v>107</v>
      </c>
      <c r="B2" s="150"/>
      <c r="C2" s="150"/>
      <c r="D2" s="150"/>
      <c r="E2" s="150"/>
      <c r="F2" s="150"/>
      <c r="G2" s="150"/>
      <c r="H2" s="150"/>
      <c r="I2" s="150"/>
      <c r="J2" s="150"/>
      <c r="K2" s="3"/>
      <c r="L2" s="87"/>
      <c r="M2" s="151" t="s">
        <v>108</v>
      </c>
      <c r="N2" s="150"/>
      <c r="O2" s="150"/>
      <c r="P2" s="150"/>
      <c r="Q2" s="150"/>
      <c r="R2" s="150"/>
      <c r="S2" s="150"/>
      <c r="T2" s="150"/>
      <c r="U2" s="152"/>
    </row>
    <row r="3" spans="1:2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3"/>
      <c r="L3" s="87"/>
      <c r="M3" s="7"/>
      <c r="N3" s="3"/>
      <c r="O3" s="3"/>
      <c r="P3" s="3"/>
      <c r="Q3" s="3"/>
      <c r="R3" s="3"/>
      <c r="S3" s="3"/>
      <c r="T3" s="3"/>
      <c r="U3" s="55"/>
    </row>
    <row r="4" spans="1:21" ht="15" customHeight="1">
      <c r="A4" s="153" t="s">
        <v>109</v>
      </c>
      <c r="B4" s="154" t="s">
        <v>110</v>
      </c>
      <c r="C4" s="154"/>
      <c r="D4" s="154"/>
      <c r="E4" s="154"/>
      <c r="F4" s="154"/>
      <c r="G4" s="154"/>
      <c r="H4" s="154"/>
      <c r="I4" s="154"/>
      <c r="J4" s="154"/>
      <c r="K4" s="154"/>
      <c r="L4" s="87"/>
      <c r="M4" s="155" t="s">
        <v>111</v>
      </c>
      <c r="N4" s="101" t="s">
        <v>112</v>
      </c>
      <c r="O4" s="101"/>
      <c r="P4" s="101"/>
      <c r="Q4" s="101"/>
      <c r="R4" s="101"/>
      <c r="S4" s="101"/>
      <c r="T4" s="101"/>
      <c r="U4" s="102"/>
    </row>
    <row r="5" spans="1:21">
      <c r="A5" s="153"/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87"/>
      <c r="M5" s="155"/>
      <c r="N5" s="101" t="s">
        <v>113</v>
      </c>
      <c r="O5" s="101"/>
      <c r="P5" s="136">
        <v>150000</v>
      </c>
      <c r="Q5" s="101"/>
      <c r="R5" s="101"/>
      <c r="S5" s="101"/>
      <c r="T5" s="101"/>
      <c r="U5" s="102"/>
    </row>
    <row r="6" spans="1:21">
      <c r="A6" s="153"/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87"/>
      <c r="M6" s="155"/>
      <c r="N6" s="101" t="s">
        <v>114</v>
      </c>
      <c r="O6" s="101"/>
      <c r="P6" s="137">
        <v>0.08</v>
      </c>
      <c r="Q6" s="101"/>
      <c r="R6" s="101"/>
      <c r="S6" s="101"/>
      <c r="T6" s="101"/>
      <c r="U6" s="102"/>
    </row>
    <row r="7" spans="1:21">
      <c r="B7" s="103"/>
      <c r="C7" s="103"/>
      <c r="E7" s="103"/>
      <c r="F7" s="103"/>
      <c r="G7" s="103"/>
      <c r="H7" s="103"/>
      <c r="I7" s="103"/>
      <c r="J7" s="103"/>
      <c r="K7" s="3"/>
      <c r="L7" s="87"/>
      <c r="M7" s="155"/>
      <c r="N7" s="101" t="s">
        <v>115</v>
      </c>
      <c r="O7" s="101"/>
      <c r="P7" s="138">
        <v>8</v>
      </c>
      <c r="Q7" s="101"/>
      <c r="R7" s="101"/>
      <c r="S7" s="101"/>
      <c r="T7" s="101"/>
      <c r="U7" s="102"/>
    </row>
    <row r="8" spans="1:21">
      <c r="A8" s="86" t="s">
        <v>66</v>
      </c>
      <c r="B8" s="3"/>
      <c r="C8" s="104"/>
      <c r="D8" s="156" t="s">
        <v>116</v>
      </c>
      <c r="E8" s="156"/>
      <c r="F8" s="156"/>
      <c r="G8" s="156"/>
      <c r="H8" s="156"/>
      <c r="I8" s="156"/>
      <c r="J8" s="156"/>
      <c r="K8" s="3"/>
      <c r="L8" s="87"/>
      <c r="M8" s="105"/>
      <c r="N8" s="101" t="s">
        <v>117</v>
      </c>
      <c r="O8" s="101"/>
      <c r="P8" s="138" t="s">
        <v>118</v>
      </c>
      <c r="Q8" s="101"/>
      <c r="R8" s="101"/>
      <c r="S8" s="101"/>
      <c r="T8" s="101"/>
      <c r="U8" s="102"/>
    </row>
    <row r="9" spans="1:21">
      <c r="A9" s="106" t="s">
        <v>113</v>
      </c>
      <c r="B9" s="107">
        <v>35000</v>
      </c>
      <c r="C9" s="104"/>
      <c r="D9" s="108" t="s">
        <v>119</v>
      </c>
      <c r="E9" s="108"/>
      <c r="F9" s="108"/>
      <c r="G9" s="108"/>
      <c r="H9" s="108"/>
      <c r="I9" s="108"/>
      <c r="J9" s="109"/>
      <c r="K9" s="3"/>
      <c r="L9" s="87"/>
      <c r="M9" s="105"/>
      <c r="N9" s="101" t="s">
        <v>120</v>
      </c>
      <c r="O9" s="101"/>
      <c r="P9" s="138" t="s">
        <v>118</v>
      </c>
      <c r="Q9" s="101"/>
      <c r="R9" s="101"/>
      <c r="S9" s="101"/>
      <c r="T9" s="101"/>
      <c r="U9" s="102"/>
    </row>
    <row r="10" spans="1:21">
      <c r="A10" s="106" t="s">
        <v>115</v>
      </c>
      <c r="B10" s="110">
        <v>4</v>
      </c>
      <c r="C10" s="104"/>
      <c r="D10" s="108" t="s">
        <v>121</v>
      </c>
      <c r="E10" s="108"/>
      <c r="F10" s="108"/>
      <c r="G10" s="108"/>
      <c r="H10" s="108"/>
      <c r="I10" s="108"/>
      <c r="J10" s="109"/>
      <c r="K10" s="3"/>
      <c r="L10" s="87"/>
      <c r="M10" s="105"/>
      <c r="N10" s="101" t="s">
        <v>122</v>
      </c>
      <c r="O10" s="101"/>
      <c r="P10" s="138" t="s">
        <v>123</v>
      </c>
      <c r="Q10" s="101"/>
      <c r="R10" s="101"/>
      <c r="S10" s="101"/>
      <c r="T10" s="101"/>
      <c r="U10" s="102"/>
    </row>
    <row r="11" spans="1:21" ht="16">
      <c r="A11" s="111" t="s">
        <v>124</v>
      </c>
      <c r="B11" s="112">
        <v>0.06</v>
      </c>
      <c r="C11" s="104"/>
      <c r="D11" s="3"/>
      <c r="E11" s="3"/>
      <c r="F11" s="3"/>
      <c r="G11" s="104"/>
      <c r="H11" s="104"/>
      <c r="I11" s="104"/>
      <c r="J11" s="103"/>
      <c r="K11" s="3"/>
      <c r="L11" s="87"/>
      <c r="M11" s="86"/>
      <c r="N11" s="3" t="s">
        <v>146</v>
      </c>
      <c r="O11" s="104"/>
      <c r="P11" s="104"/>
      <c r="Q11" s="104"/>
      <c r="R11" s="104"/>
      <c r="S11" s="104"/>
      <c r="T11" s="104"/>
      <c r="U11" s="113"/>
    </row>
    <row r="12" spans="1:21" ht="16" customHeight="1">
      <c r="A12" s="114" t="s">
        <v>125</v>
      </c>
      <c r="B12" s="112">
        <f>B11/2</f>
        <v>0.03</v>
      </c>
      <c r="C12" s="104"/>
      <c r="D12" s="140" t="s">
        <v>126</v>
      </c>
      <c r="E12" s="143" t="s">
        <v>127</v>
      </c>
      <c r="F12" s="146" t="s">
        <v>128</v>
      </c>
      <c r="G12" s="146" t="s">
        <v>129</v>
      </c>
      <c r="H12" s="146" t="s">
        <v>130</v>
      </c>
      <c r="I12" s="148" t="s">
        <v>131</v>
      </c>
      <c r="J12" s="103"/>
      <c r="K12" s="3"/>
      <c r="L12" s="87"/>
      <c r="M12" s="1"/>
      <c r="N12" s="1"/>
      <c r="O12" s="1"/>
      <c r="P12" s="1"/>
      <c r="Q12" s="1"/>
      <c r="R12" s="1"/>
      <c r="S12" s="1"/>
      <c r="T12" s="1"/>
      <c r="U12" s="113"/>
    </row>
    <row r="13" spans="1:21" ht="16" customHeight="1">
      <c r="A13" s="106" t="s">
        <v>132</v>
      </c>
      <c r="B13" s="110">
        <f>B10*2</f>
        <v>8</v>
      </c>
      <c r="C13" s="104"/>
      <c r="D13" s="141"/>
      <c r="E13" s="144"/>
      <c r="F13" s="147"/>
      <c r="G13" s="147"/>
      <c r="H13" s="147"/>
      <c r="I13" s="149"/>
      <c r="J13" s="103"/>
      <c r="K13" s="3"/>
      <c r="L13" s="87"/>
      <c r="M13" s="1"/>
      <c r="N13" s="1"/>
      <c r="O13" s="1"/>
      <c r="P13" s="1"/>
      <c r="Q13" s="1"/>
      <c r="R13" s="1"/>
      <c r="S13" s="1"/>
      <c r="T13" s="1"/>
      <c r="U13" s="113"/>
    </row>
    <row r="14" spans="1:21">
      <c r="A14" s="106" t="s">
        <v>133</v>
      </c>
      <c r="B14" s="110">
        <f>'[1]TIME VALUE Factors-TVF'!D90</f>
        <v>7.0196921895354762</v>
      </c>
      <c r="C14" s="104"/>
      <c r="D14" s="142"/>
      <c r="E14" s="145"/>
      <c r="F14" s="115" t="s">
        <v>134</v>
      </c>
      <c r="G14" s="115" t="s">
        <v>135</v>
      </c>
      <c r="H14" s="116" t="s">
        <v>136</v>
      </c>
      <c r="I14" s="117" t="s">
        <v>137</v>
      </c>
      <c r="J14" s="103"/>
      <c r="K14" s="3"/>
      <c r="L14" s="87"/>
      <c r="M14" s="1"/>
      <c r="N14" s="1"/>
      <c r="O14" s="1"/>
      <c r="P14" s="1"/>
      <c r="Q14" s="1"/>
      <c r="R14" s="1"/>
      <c r="S14" s="1"/>
      <c r="T14" s="1"/>
      <c r="U14" s="113"/>
    </row>
    <row r="15" spans="1:21">
      <c r="A15" s="106" t="s">
        <v>138</v>
      </c>
      <c r="B15" s="107">
        <f>B9/B14</f>
        <v>4985.9736089533726</v>
      </c>
      <c r="C15" s="104"/>
      <c r="D15" s="118">
        <v>1</v>
      </c>
      <c r="E15" s="119">
        <f>B9</f>
        <v>35000</v>
      </c>
      <c r="F15" s="119">
        <f>B15</f>
        <v>4985.9736089533726</v>
      </c>
      <c r="G15" s="119">
        <f t="shared" ref="G15:G22" si="0">$B$12*E15</f>
        <v>1050</v>
      </c>
      <c r="H15" s="119">
        <f>F15-G15</f>
        <v>3935.9736089533726</v>
      </c>
      <c r="I15" s="120">
        <f>E15-H15</f>
        <v>31064.026391046627</v>
      </c>
      <c r="J15" s="103"/>
      <c r="K15" s="3"/>
      <c r="L15" s="87"/>
      <c r="M15" s="1"/>
      <c r="N15" s="1"/>
      <c r="O15" s="1"/>
      <c r="P15" s="1"/>
      <c r="Q15" s="1"/>
      <c r="R15" s="1"/>
      <c r="S15" s="1"/>
      <c r="T15" s="1"/>
      <c r="U15" s="113"/>
    </row>
    <row r="16" spans="1:21">
      <c r="A16" s="3"/>
      <c r="B16" s="121"/>
      <c r="C16" s="104"/>
      <c r="D16" s="118">
        <v>2</v>
      </c>
      <c r="E16" s="119">
        <f>I15</f>
        <v>31064.026391046627</v>
      </c>
      <c r="F16" s="119">
        <f>F15</f>
        <v>4985.9736089533726</v>
      </c>
      <c r="G16" s="119">
        <f t="shared" si="0"/>
        <v>931.92079173139882</v>
      </c>
      <c r="H16" s="119">
        <f t="shared" ref="H16:H22" si="1">F16-G16</f>
        <v>4054.0528172219738</v>
      </c>
      <c r="I16" s="120">
        <f t="shared" ref="I16:I22" si="2">E16-H16</f>
        <v>27009.973573824653</v>
      </c>
      <c r="J16" s="3"/>
      <c r="K16" s="3"/>
      <c r="L16" s="87"/>
      <c r="M16" s="1"/>
      <c r="N16" s="1"/>
      <c r="O16" s="1"/>
      <c r="P16" s="1"/>
      <c r="Q16" s="1"/>
      <c r="R16" s="1"/>
      <c r="S16" s="1"/>
      <c r="T16" s="1"/>
      <c r="U16" s="113"/>
    </row>
    <row r="17" spans="1:21">
      <c r="A17" s="3"/>
      <c r="B17" s="121"/>
      <c r="C17" s="104"/>
      <c r="D17" s="118">
        <v>3</v>
      </c>
      <c r="E17" s="119">
        <f t="shared" ref="E17:E22" si="3">I16</f>
        <v>27009.973573824653</v>
      </c>
      <c r="F17" s="119">
        <f t="shared" ref="F17:F22" si="4">F16</f>
        <v>4985.9736089533726</v>
      </c>
      <c r="G17" s="119">
        <f t="shared" si="0"/>
        <v>810.29920721473957</v>
      </c>
      <c r="H17" s="119">
        <f t="shared" si="1"/>
        <v>4175.6744017386327</v>
      </c>
      <c r="I17" s="120">
        <f t="shared" si="2"/>
        <v>22834.299172086019</v>
      </c>
      <c r="J17" s="3"/>
      <c r="K17" s="3"/>
      <c r="L17" s="87"/>
      <c r="M17" s="1"/>
      <c r="N17" s="1"/>
      <c r="O17" s="1"/>
      <c r="P17" s="1"/>
      <c r="Q17" s="1"/>
      <c r="R17" s="1"/>
      <c r="S17" s="1"/>
      <c r="T17" s="1"/>
      <c r="U17" s="113"/>
    </row>
    <row r="18" spans="1:21">
      <c r="A18" s="3"/>
      <c r="B18" s="121"/>
      <c r="C18" s="104"/>
      <c r="D18" s="118">
        <v>4</v>
      </c>
      <c r="E18" s="119">
        <f t="shared" si="3"/>
        <v>22834.299172086019</v>
      </c>
      <c r="F18" s="119">
        <f t="shared" si="4"/>
        <v>4985.9736089533726</v>
      </c>
      <c r="G18" s="119">
        <f t="shared" si="0"/>
        <v>685.02897516258054</v>
      </c>
      <c r="H18" s="119">
        <f t="shared" si="1"/>
        <v>4300.9446337907921</v>
      </c>
      <c r="I18" s="120">
        <f t="shared" si="2"/>
        <v>18533.354538295229</v>
      </c>
      <c r="J18" s="3"/>
      <c r="K18" s="3"/>
      <c r="L18" s="87"/>
      <c r="M18" s="1"/>
      <c r="N18" s="1"/>
      <c r="O18" s="1"/>
      <c r="P18" s="1"/>
      <c r="Q18" s="1"/>
      <c r="R18" s="1"/>
      <c r="S18" s="1"/>
      <c r="T18" s="1"/>
      <c r="U18" s="113"/>
    </row>
    <row r="19" spans="1:21">
      <c r="A19" s="3"/>
      <c r="B19" s="121"/>
      <c r="C19" s="104"/>
      <c r="D19" s="118">
        <v>5</v>
      </c>
      <c r="E19" s="119">
        <f t="shared" si="3"/>
        <v>18533.354538295229</v>
      </c>
      <c r="F19" s="119">
        <f t="shared" si="4"/>
        <v>4985.9736089533726</v>
      </c>
      <c r="G19" s="119">
        <f t="shared" si="0"/>
        <v>556.00063614885687</v>
      </c>
      <c r="H19" s="119">
        <f t="shared" si="1"/>
        <v>4429.9729728045158</v>
      </c>
      <c r="I19" s="120">
        <f>E19-H19</f>
        <v>14103.381565490712</v>
      </c>
      <c r="J19" s="3"/>
      <c r="K19" s="3"/>
      <c r="L19" s="87"/>
      <c r="M19" s="1"/>
      <c r="N19" s="1"/>
      <c r="O19" s="1"/>
      <c r="P19" s="1"/>
      <c r="Q19" s="1"/>
      <c r="R19" s="1"/>
      <c r="S19" s="1"/>
      <c r="T19" s="1"/>
      <c r="U19" s="113"/>
    </row>
    <row r="20" spans="1:21">
      <c r="A20" s="3"/>
      <c r="B20" s="121"/>
      <c r="C20" s="104"/>
      <c r="D20" s="118">
        <v>6</v>
      </c>
      <c r="E20" s="119">
        <f t="shared" si="3"/>
        <v>14103.381565490712</v>
      </c>
      <c r="F20" s="119">
        <f t="shared" si="4"/>
        <v>4985.9736089533726</v>
      </c>
      <c r="G20" s="119">
        <f t="shared" si="0"/>
        <v>423.10144696472133</v>
      </c>
      <c r="H20" s="119">
        <f t="shared" si="1"/>
        <v>4562.872161988651</v>
      </c>
      <c r="I20" s="120">
        <f t="shared" si="2"/>
        <v>9540.5094035020611</v>
      </c>
      <c r="J20" s="3"/>
      <c r="K20" s="3"/>
      <c r="L20" s="87"/>
      <c r="M20" s="1"/>
      <c r="N20" s="1"/>
      <c r="O20" s="1"/>
      <c r="P20" s="1"/>
      <c r="Q20" s="1"/>
      <c r="R20" s="1"/>
      <c r="S20" s="1"/>
      <c r="T20" s="1"/>
      <c r="U20" s="89"/>
    </row>
    <row r="21" spans="1:21">
      <c r="A21" s="3"/>
      <c r="B21" s="121"/>
      <c r="C21" s="104"/>
      <c r="D21" s="118">
        <v>7</v>
      </c>
      <c r="E21" s="119">
        <f t="shared" si="3"/>
        <v>9540.5094035020611</v>
      </c>
      <c r="F21" s="119">
        <f t="shared" si="4"/>
        <v>4985.9736089533726</v>
      </c>
      <c r="G21" s="119">
        <f t="shared" si="0"/>
        <v>286.21528210506182</v>
      </c>
      <c r="H21" s="119">
        <f t="shared" si="1"/>
        <v>4699.7583268483104</v>
      </c>
      <c r="I21" s="120">
        <f t="shared" si="2"/>
        <v>4840.7510766537507</v>
      </c>
      <c r="J21" s="3"/>
      <c r="K21" s="3"/>
      <c r="L21" s="87"/>
      <c r="M21" s="1"/>
      <c r="N21" s="1"/>
      <c r="O21" s="1"/>
      <c r="P21" s="1"/>
      <c r="Q21" s="1"/>
      <c r="R21" s="1"/>
      <c r="S21" s="1"/>
      <c r="T21" s="1"/>
      <c r="U21" s="89"/>
    </row>
    <row r="22" spans="1:21">
      <c r="A22" s="3"/>
      <c r="B22" s="121"/>
      <c r="C22" s="104"/>
      <c r="D22" s="122">
        <v>8</v>
      </c>
      <c r="E22" s="123">
        <f t="shared" si="3"/>
        <v>4840.7510766537507</v>
      </c>
      <c r="F22" s="123">
        <f t="shared" si="4"/>
        <v>4985.9736089533726</v>
      </c>
      <c r="G22" s="123">
        <f t="shared" si="0"/>
        <v>145.22253229961251</v>
      </c>
      <c r="H22" s="123">
        <f t="shared" si="1"/>
        <v>4840.7510766537598</v>
      </c>
      <c r="I22" s="124">
        <f t="shared" si="2"/>
        <v>-9.0949470177292824E-12</v>
      </c>
      <c r="J22" s="3"/>
      <c r="K22" s="3"/>
      <c r="L22" s="87"/>
      <c r="M22" s="1"/>
      <c r="N22" s="1"/>
      <c r="O22" s="1"/>
      <c r="P22" s="1"/>
      <c r="Q22" s="1"/>
      <c r="R22" s="1"/>
      <c r="S22" s="1"/>
      <c r="T22" s="1"/>
      <c r="U22" s="89"/>
    </row>
    <row r="23" spans="1:21">
      <c r="A23" s="125" t="s">
        <v>139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87"/>
      <c r="M23" s="1"/>
      <c r="N23" s="1"/>
      <c r="O23" s="1"/>
      <c r="P23" s="1"/>
      <c r="Q23" s="1"/>
      <c r="R23" s="1"/>
      <c r="S23" s="1"/>
      <c r="T23" s="1"/>
      <c r="U23" s="89"/>
    </row>
    <row r="24" spans="1:21" ht="15" customHeight="1">
      <c r="A24" s="126" t="s">
        <v>140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87"/>
      <c r="M24" s="1"/>
      <c r="N24" s="1"/>
      <c r="O24" s="1"/>
      <c r="P24" s="1"/>
      <c r="Q24" s="1"/>
      <c r="R24" s="1"/>
      <c r="S24" s="1"/>
      <c r="T24" s="1"/>
      <c r="U24" s="89"/>
    </row>
    <row r="25" spans="1:21">
      <c r="A25" s="19" t="s">
        <v>141</v>
      </c>
      <c r="B25" s="3"/>
      <c r="C25" s="127">
        <f>I20</f>
        <v>9540.5094035020611</v>
      </c>
      <c r="E25" s="3"/>
      <c r="F25" s="3"/>
      <c r="G25" s="3"/>
      <c r="H25" s="3"/>
      <c r="I25" s="3"/>
      <c r="J25" s="3"/>
      <c r="K25" s="3"/>
      <c r="L25" s="87"/>
      <c r="M25" s="1"/>
      <c r="N25" s="1"/>
      <c r="O25" s="1"/>
      <c r="P25" s="1"/>
      <c r="Q25" s="1"/>
      <c r="R25" s="1"/>
      <c r="S25" s="1"/>
      <c r="T25" s="1"/>
      <c r="U25" s="89"/>
    </row>
    <row r="26" spans="1:21">
      <c r="A26" s="19"/>
      <c r="B26" s="3"/>
      <c r="C26" s="128"/>
      <c r="D26" s="3"/>
      <c r="E26" s="3"/>
      <c r="F26" s="3"/>
      <c r="G26" s="3"/>
      <c r="H26" s="3"/>
      <c r="I26" s="3"/>
      <c r="J26" s="3"/>
      <c r="K26" s="3"/>
      <c r="L26" s="87"/>
      <c r="M26" s="1"/>
      <c r="N26" s="1"/>
      <c r="O26" s="1"/>
      <c r="P26" s="1"/>
      <c r="Q26" s="1"/>
      <c r="R26" s="1"/>
      <c r="S26" s="1"/>
      <c r="T26" s="1"/>
      <c r="U26" s="89"/>
    </row>
    <row r="27" spans="1:21">
      <c r="A27" s="126" t="s">
        <v>142</v>
      </c>
      <c r="B27" s="3"/>
      <c r="C27" s="3"/>
      <c r="D27" s="3"/>
      <c r="E27" s="3"/>
      <c r="F27" s="3"/>
      <c r="G27" s="104"/>
      <c r="H27" s="104"/>
      <c r="I27" s="104"/>
      <c r="J27" s="3"/>
      <c r="K27" s="3"/>
      <c r="L27" s="87"/>
      <c r="M27" s="1"/>
      <c r="N27" s="1"/>
      <c r="O27" s="1"/>
      <c r="P27" s="1"/>
      <c r="Q27" s="1"/>
      <c r="R27" s="1"/>
      <c r="S27" s="1"/>
      <c r="T27" s="1"/>
      <c r="U27" s="89"/>
    </row>
    <row r="28" spans="1:21" ht="15" customHeight="1">
      <c r="A28" s="19" t="s">
        <v>143</v>
      </c>
      <c r="B28" s="3"/>
      <c r="D28" s="127">
        <f>I18</f>
        <v>18533.354538295229</v>
      </c>
      <c r="E28" s="3"/>
      <c r="F28" s="3"/>
      <c r="G28" s="104"/>
      <c r="H28" s="104"/>
      <c r="I28" s="104"/>
      <c r="J28" s="3"/>
      <c r="K28" s="3"/>
      <c r="L28" s="87"/>
      <c r="M28" s="1"/>
      <c r="N28" s="1"/>
      <c r="O28" s="1"/>
      <c r="P28" s="1"/>
      <c r="Q28" s="1"/>
      <c r="R28" s="1"/>
      <c r="S28" s="1"/>
      <c r="T28" s="1"/>
      <c r="U28" s="89"/>
    </row>
    <row r="29" spans="1:21">
      <c r="A29" s="19" t="s">
        <v>144</v>
      </c>
      <c r="B29" s="129"/>
      <c r="C29" s="129"/>
      <c r="D29" s="129"/>
      <c r="E29" s="129"/>
      <c r="F29" s="129"/>
      <c r="G29" s="85">
        <f>I18*B12*3/6</f>
        <v>278.00031807442844</v>
      </c>
      <c r="J29" s="3"/>
      <c r="K29" s="3"/>
      <c r="L29" s="87"/>
      <c r="M29" s="1"/>
      <c r="N29" s="1"/>
      <c r="O29" s="1"/>
      <c r="P29" s="1"/>
      <c r="Q29" s="1"/>
      <c r="R29" s="1"/>
      <c r="S29" s="1"/>
      <c r="T29" s="1"/>
      <c r="U29" s="89"/>
    </row>
    <row r="30" spans="1:21">
      <c r="A30" s="139" t="s">
        <v>145</v>
      </c>
      <c r="B30" s="139"/>
      <c r="C30" s="130">
        <f>D28+G29</f>
        <v>18811.354856369657</v>
      </c>
      <c r="D30" s="104"/>
      <c r="E30" s="104"/>
      <c r="F30" s="104"/>
      <c r="G30" s="104"/>
      <c r="H30" s="104"/>
      <c r="I30" s="104"/>
      <c r="J30" s="3"/>
      <c r="K30" s="3"/>
      <c r="L30" s="87"/>
      <c r="M30" s="1"/>
      <c r="N30" s="1"/>
      <c r="O30" s="1"/>
      <c r="P30" s="1"/>
      <c r="Q30" s="1"/>
      <c r="R30" s="1"/>
      <c r="S30" s="1"/>
      <c r="T30" s="1"/>
      <c r="U30" s="55"/>
    </row>
    <row r="31" spans="1:21" ht="16" thickBot="1">
      <c r="A31" s="131"/>
      <c r="B31" s="132"/>
      <c r="C31" s="133"/>
      <c r="D31" s="133"/>
      <c r="E31" s="133"/>
      <c r="F31" s="133"/>
      <c r="G31" s="133"/>
      <c r="H31" s="56"/>
      <c r="I31" s="56"/>
      <c r="J31" s="56"/>
      <c r="K31" s="56"/>
      <c r="L31" s="134"/>
      <c r="M31" s="131"/>
      <c r="N31" s="132"/>
      <c r="O31" s="133"/>
      <c r="P31" s="133"/>
      <c r="Q31" s="133"/>
      <c r="R31" s="133"/>
      <c r="S31" s="133"/>
      <c r="T31" s="56"/>
      <c r="U31" s="58"/>
    </row>
    <row r="32" spans="1:21" ht="16" thickTop="1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3"/>
      <c r="N32" s="3"/>
      <c r="O32" s="3"/>
      <c r="P32" s="3"/>
      <c r="Q32" s="3"/>
      <c r="R32" s="22"/>
      <c r="S32" s="22"/>
      <c r="T32" s="3"/>
      <c r="U32" s="3"/>
    </row>
    <row r="33" spans="1:21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3"/>
      <c r="N33" s="3"/>
      <c r="O33" s="3"/>
      <c r="P33" s="3"/>
      <c r="Q33" s="3"/>
      <c r="R33" s="3"/>
      <c r="S33" s="3"/>
      <c r="T33" s="3"/>
      <c r="U33" s="3"/>
    </row>
    <row r="34" spans="1:21">
      <c r="A34" s="104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3"/>
      <c r="N34" s="3"/>
      <c r="O34" s="3"/>
      <c r="P34" s="3"/>
      <c r="Q34" s="3"/>
      <c r="R34" s="3"/>
      <c r="S34" s="3"/>
      <c r="T34" s="3"/>
      <c r="U34" s="3"/>
    </row>
    <row r="35" spans="1:21">
      <c r="A35" s="104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3"/>
      <c r="N35" s="3"/>
      <c r="O35" s="3"/>
      <c r="P35" s="3"/>
      <c r="Q35" s="3"/>
      <c r="R35" s="3"/>
      <c r="S35" s="3"/>
      <c r="T35" s="3"/>
      <c r="U35" s="3"/>
    </row>
    <row r="36" spans="1:2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>
      <c r="A67" s="135"/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21">
      <c r="A68" s="135"/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21">
      <c r="A69" s="135"/>
      <c r="B69" s="135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21">
      <c r="A70" s="135"/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21">
      <c r="A71" s="135"/>
      <c r="B71" s="135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21">
      <c r="A72" s="135"/>
      <c r="B72" s="135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21">
      <c r="A73" s="135"/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21">
      <c r="A74" s="135"/>
      <c r="B74" s="135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21">
      <c r="A75" s="135"/>
      <c r="B75" s="135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21">
      <c r="A76" s="135"/>
      <c r="B76" s="135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21">
      <c r="A77" s="135"/>
      <c r="B77" s="135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21">
      <c r="A78" s="135"/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2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2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</sheetData>
  <mergeCells count="13">
    <mergeCell ref="H12:H13"/>
    <mergeCell ref="I12:I13"/>
    <mergeCell ref="A2:J2"/>
    <mergeCell ref="M2:U2"/>
    <mergeCell ref="A4:A6"/>
    <mergeCell ref="B4:K6"/>
    <mergeCell ref="M4:M7"/>
    <mergeCell ref="D8:J8"/>
    <mergeCell ref="A30:B30"/>
    <mergeCell ref="D12:D14"/>
    <mergeCell ref="E12:E14"/>
    <mergeCell ref="F12:F13"/>
    <mergeCell ref="G12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TIME VALUE Factors-TVF</vt:lpstr>
      <vt:lpstr>Chapter 1.1.</vt:lpstr>
      <vt:lpstr>Chapter 1.2.</vt:lpstr>
      <vt:lpstr>Chapter 1.3.</vt:lpstr>
    </vt:vector>
  </TitlesOfParts>
  <Company>ΤΑΣΟΣ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ΤΑΣΟΣ</dc:creator>
  <cp:lastModifiedBy>ANASTASIOS DRAKOS</cp:lastModifiedBy>
  <cp:lastPrinted>2021-03-22T14:55:09Z</cp:lastPrinted>
  <dcterms:created xsi:type="dcterms:W3CDTF">1999-03-14T11:03:25Z</dcterms:created>
  <dcterms:modified xsi:type="dcterms:W3CDTF">2026-06-04T09:53:57Z</dcterms:modified>
</cp:coreProperties>
</file>