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ebgr-my.sharepoint.com/personal/ldoukakis_aueb_gr/Documents/LEONIDAS/Financial and Management Accounting MISFM/2025-2026/Cases/"/>
    </mc:Choice>
  </mc:AlternateContent>
  <xr:revisionPtr revIDLastSave="113" documentId="13_ncr:1_{BE8C626A-52FD-624A-8595-5386A0D39029}" xr6:coauthVersionLast="47" xr6:coauthVersionMax="47" xr10:uidLastSave="{06389C10-55E4-48AF-BC95-6F16E26B00DC}"/>
  <bookViews>
    <workbookView xWindow="-110" yWindow="-110" windowWidth="19420" windowHeight="10300" firstSheet="1" activeTab="1" xr2:uid="{DE768824-4A01-414B-9474-45BB282EB24C}"/>
  </bookViews>
  <sheets>
    <sheet name="Marc Prairie Transactions" sheetId="1" state="hidden" r:id="rId1"/>
    <sheet name="Journal Entries" sheetId="3" r:id="rId2"/>
    <sheet name="Financial Statemen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3" l="1"/>
  <c r="D46" i="3"/>
  <c r="D59" i="3"/>
  <c r="D58" i="3"/>
  <c r="D56" i="3"/>
  <c r="D55" i="3"/>
  <c r="D51" i="3"/>
  <c r="D54" i="3"/>
  <c r="D53" i="3"/>
  <c r="D35" i="2"/>
  <c r="C37" i="3"/>
  <c r="D38" i="3" s="1"/>
  <c r="B35" i="2" s="1"/>
  <c r="D8" i="3"/>
  <c r="B34" i="2"/>
  <c r="B10" i="2"/>
  <c r="B8" i="2"/>
  <c r="B7" i="2"/>
  <c r="B4" i="2"/>
  <c r="B3" i="2"/>
  <c r="B45" i="2"/>
  <c r="B43" i="2"/>
  <c r="W22" i="1"/>
  <c r="X22" i="1" s="1"/>
  <c r="B46" i="2"/>
  <c r="B44" i="2"/>
  <c r="B41" i="2"/>
  <c r="B42" i="2"/>
  <c r="B21" i="2"/>
  <c r="D42" i="3"/>
  <c r="B36" i="2" s="1"/>
  <c r="D40" i="3"/>
  <c r="B37" i="2" s="1"/>
  <c r="D36" i="3"/>
  <c r="D38" i="2" s="1"/>
  <c r="C31" i="3"/>
  <c r="B5" i="2" s="1"/>
  <c r="C29" i="3"/>
  <c r="D30" i="3" s="1"/>
  <c r="D36" i="2" s="1"/>
  <c r="D28" i="3"/>
  <c r="D26" i="3"/>
  <c r="D33" i="2" s="1"/>
  <c r="D24" i="3"/>
  <c r="D22" i="3"/>
  <c r="D19" i="3"/>
  <c r="D40" i="2" s="1"/>
  <c r="D17" i="3"/>
  <c r="D15" i="3"/>
  <c r="D11" i="3"/>
  <c r="D4" i="3"/>
  <c r="B16" i="2" s="1"/>
  <c r="D52" i="3" l="1"/>
  <c r="B2" i="2"/>
  <c r="B33" i="2"/>
  <c r="B47" i="2" s="1"/>
  <c r="D34" i="2"/>
  <c r="C41" i="3"/>
  <c r="C48" i="3"/>
  <c r="D49" i="3" s="1"/>
  <c r="B23" i="2"/>
  <c r="D43" i="2" s="1"/>
  <c r="B18" i="2"/>
  <c r="B6" i="2"/>
  <c r="X53" i="1"/>
  <c r="X54" i="1"/>
  <c r="X55" i="1"/>
  <c r="X56" i="1"/>
  <c r="X52" i="1"/>
  <c r="X35" i="1"/>
  <c r="W9" i="1"/>
  <c r="X16" i="1"/>
  <c r="X25" i="1"/>
  <c r="W26" i="1"/>
  <c r="X26" i="1" s="1"/>
  <c r="W34" i="1"/>
  <c r="W36" i="1"/>
  <c r="X36" i="1" s="1"/>
  <c r="W37" i="1"/>
  <c r="X37" i="1" s="1"/>
  <c r="W39" i="1"/>
  <c r="X39" i="1" s="1"/>
  <c r="W40" i="1"/>
  <c r="X40" i="1" s="1"/>
  <c r="W41" i="1"/>
  <c r="X41" i="1" s="1"/>
  <c r="W38" i="1"/>
  <c r="X38" i="1" s="1"/>
  <c r="X62" i="1" s="1"/>
  <c r="W42" i="1"/>
  <c r="X42" i="1" s="1"/>
  <c r="W43" i="1"/>
  <c r="X43" i="1" s="1"/>
  <c r="X74" i="1"/>
  <c r="X75" i="1"/>
  <c r="X79" i="1"/>
  <c r="X78" i="1"/>
  <c r="X80" i="1" s="1"/>
  <c r="W5" i="1"/>
  <c r="X5" i="1" s="1"/>
  <c r="X63" i="1" s="1"/>
  <c r="W6" i="1"/>
  <c r="X6" i="1" s="1"/>
  <c r="X64" i="1" s="1"/>
  <c r="W7" i="1"/>
  <c r="X7" i="1" s="1"/>
  <c r="X65" i="1" s="1"/>
  <c r="W8" i="1"/>
  <c r="X8" i="1" s="1"/>
  <c r="X66" i="1" s="1"/>
  <c r="W10" i="1"/>
  <c r="W11" i="1"/>
  <c r="W12" i="1"/>
  <c r="W13" i="1"/>
  <c r="W14" i="1"/>
  <c r="W17" i="1"/>
  <c r="X17" i="1" s="1"/>
  <c r="X67" i="1" s="1"/>
  <c r="W18" i="1"/>
  <c r="X18" i="1" s="1"/>
  <c r="X68" i="1" s="1"/>
  <c r="W19" i="1"/>
  <c r="X19" i="1" s="1"/>
  <c r="W20" i="1"/>
  <c r="X20" i="1" s="1"/>
  <c r="X69" i="1" s="1"/>
  <c r="W21" i="1"/>
  <c r="X21" i="1" s="1"/>
  <c r="X70" i="1" s="1"/>
  <c r="W23" i="1"/>
  <c r="X23" i="1" s="1"/>
  <c r="X71" i="1" s="1"/>
  <c r="W4" i="1"/>
  <c r="X4" i="1" s="1"/>
  <c r="X83" i="1" s="1"/>
  <c r="B9" i="2" l="1"/>
  <c r="D57" i="3"/>
  <c r="C50" i="3" s="1"/>
  <c r="B11" i="2"/>
  <c r="B12" i="2" s="1"/>
  <c r="D37" i="2" s="1"/>
  <c r="D41" i="2" s="1"/>
  <c r="X34" i="1"/>
  <c r="X44" i="1" s="1"/>
  <c r="W46" i="1"/>
  <c r="X57" i="1"/>
  <c r="X10" i="1"/>
  <c r="X76" i="1"/>
  <c r="X24" i="1"/>
  <c r="X14" i="1"/>
  <c r="X12" i="1"/>
  <c r="B13" i="2" l="1"/>
  <c r="B20" i="2" s="1"/>
  <c r="B24" i="2" s="1"/>
  <c r="D44" i="2" s="1"/>
  <c r="D45" i="2" s="1"/>
  <c r="D47" i="2" s="1"/>
  <c r="X45" i="1"/>
  <c r="X46" i="1" s="1"/>
  <c r="X15" i="1"/>
  <c r="W47" i="1"/>
  <c r="B25" i="2" l="1"/>
  <c r="X47" i="1"/>
  <c r="X61" i="1"/>
  <c r="X72" i="1" s="1"/>
  <c r="X81" i="1" s="1"/>
  <c r="X27" i="1"/>
  <c r="X28" i="1" s="1"/>
  <c r="X29" i="1" s="1"/>
</calcChain>
</file>

<file path=xl/sharedStrings.xml><?xml version="1.0" encoding="utf-8"?>
<sst xmlns="http://schemas.openxmlformats.org/spreadsheetml/2006/main" count="231" uniqueCount="144">
  <si>
    <t>Marc Prairie Services Inc.</t>
  </si>
  <si>
    <t>Cash</t>
  </si>
  <si>
    <t>Accounts receivable</t>
  </si>
  <si>
    <t xml:space="preserve">Accounts payable </t>
  </si>
  <si>
    <t>Interest payable</t>
  </si>
  <si>
    <t>Retained earnings</t>
  </si>
  <si>
    <t>Revenues</t>
  </si>
  <si>
    <t>Supplies expense</t>
  </si>
  <si>
    <t>Depreciation expense</t>
  </si>
  <si>
    <t>Interest expense</t>
  </si>
  <si>
    <t xml:space="preserve">  Addition to retained earnings</t>
  </si>
  <si>
    <t>Statement of Cash Flows; indirect method</t>
  </si>
  <si>
    <t>Net Income</t>
  </si>
  <si>
    <t>+ Depreciation/amortization</t>
  </si>
  <si>
    <t>Change in Accounts receivable</t>
  </si>
  <si>
    <t>Change in Accounts payable</t>
  </si>
  <si>
    <t>Change in Cash</t>
  </si>
  <si>
    <t>Assets</t>
  </si>
  <si>
    <t>Liabilities</t>
  </si>
  <si>
    <t>Equity</t>
  </si>
  <si>
    <t>Expenses</t>
  </si>
  <si>
    <t>Cash from Operations</t>
  </si>
  <si>
    <t>Cash from Investing</t>
  </si>
  <si>
    <t>Cash from Financing</t>
  </si>
  <si>
    <t>Account Balances</t>
  </si>
  <si>
    <t>Financial Statements</t>
  </si>
  <si>
    <t>End date</t>
  </si>
  <si>
    <t>Office</t>
  </si>
  <si>
    <t>Sale (Issue) of Stock</t>
  </si>
  <si>
    <t>Pre-paid rent</t>
  </si>
  <si>
    <t>Statement of Cash Flows; direct method</t>
  </si>
  <si>
    <t>Prepayment for rent</t>
  </si>
  <si>
    <t>Purchase of office supplies</t>
  </si>
  <si>
    <t>Office supplies</t>
  </si>
  <si>
    <t>Furniture</t>
  </si>
  <si>
    <t>Computer equipment</t>
  </si>
  <si>
    <t>Purchase of furniture</t>
  </si>
  <si>
    <t>Purchase of computer equipment</t>
  </si>
  <si>
    <t>Unearned revenue</t>
  </si>
  <si>
    <t xml:space="preserve">Unearned revenue (advances from clients) </t>
  </si>
  <si>
    <t xml:space="preserve"> </t>
  </si>
  <si>
    <t>Pre-paid insurance</t>
  </si>
  <si>
    <t>Prepayment for insurance</t>
  </si>
  <si>
    <t>Loans received</t>
  </si>
  <si>
    <t>Cash from sales revenue</t>
  </si>
  <si>
    <t>Cost of sales</t>
  </si>
  <si>
    <t>Utility expense</t>
  </si>
  <si>
    <t>Utility payable</t>
  </si>
  <si>
    <t>Loans payable</t>
  </si>
  <si>
    <t>A</t>
  </si>
  <si>
    <t>B</t>
  </si>
  <si>
    <t>C</t>
  </si>
  <si>
    <t>D</t>
  </si>
  <si>
    <t>E</t>
  </si>
  <si>
    <t>F</t>
  </si>
  <si>
    <t>Accumulated depreciation - Furniture</t>
  </si>
  <si>
    <t>Accumulated depreciation - Computer Eq.</t>
  </si>
  <si>
    <t>Accumulated depreciation - Office</t>
  </si>
  <si>
    <t>Salary payable</t>
  </si>
  <si>
    <t>Salary expense</t>
  </si>
  <si>
    <t>Rental expense</t>
  </si>
  <si>
    <t>Insurance expense</t>
  </si>
  <si>
    <t>TOTAL ASSETS</t>
  </si>
  <si>
    <t>TOTAL LIABILITIES</t>
  </si>
  <si>
    <t>TOTAL EQUITY</t>
  </si>
  <si>
    <t>TOTAL LIABILITIES + EQUITY</t>
  </si>
  <si>
    <t>NET INCOME</t>
  </si>
  <si>
    <t>CASH FROM OPERATIONS</t>
  </si>
  <si>
    <t>Change in Pre-paid rent</t>
  </si>
  <si>
    <t>Change in Pre-paid insurance</t>
  </si>
  <si>
    <t>Change in Office supplies</t>
  </si>
  <si>
    <t>Change in Unearned revenue</t>
  </si>
  <si>
    <t>Changes in Utility payable</t>
  </si>
  <si>
    <t>Changes in Salary payable</t>
  </si>
  <si>
    <t>Changes in Interest payable</t>
  </si>
  <si>
    <t>CASH FROM INVESTING</t>
  </si>
  <si>
    <t>CASH FROM FINANCING</t>
  </si>
  <si>
    <t>Cash at the beginning</t>
  </si>
  <si>
    <t>Cash at the end</t>
  </si>
  <si>
    <t>Balance Sheet Accounts</t>
  </si>
  <si>
    <t>Income Statement Accounts</t>
  </si>
  <si>
    <t>Marc Prairie Services Inc.  Balance Sheet (as of March 31st, 2019)</t>
  </si>
  <si>
    <t>Current Assets</t>
  </si>
  <si>
    <t>Non Current Assets</t>
  </si>
  <si>
    <t>Current Liabilities</t>
  </si>
  <si>
    <t>Non Current Liabilities</t>
  </si>
  <si>
    <t>-Cost of sales</t>
  </si>
  <si>
    <t>-Utility expense</t>
  </si>
  <si>
    <t>-Depreciation expense</t>
  </si>
  <si>
    <t>-Rental expense</t>
  </si>
  <si>
    <t>-Salary expense</t>
  </si>
  <si>
    <t>-Supplies expense</t>
  </si>
  <si>
    <t>-Insurance expense</t>
  </si>
  <si>
    <t>-Interest expense</t>
  </si>
  <si>
    <t>Marc Prairie Services Inc.                                                                                Income Statement (March 1st - 31st, 2019)</t>
  </si>
  <si>
    <t>Share capital</t>
  </si>
  <si>
    <t>Beginning date</t>
  </si>
  <si>
    <t>Accounts</t>
  </si>
  <si>
    <t>Debit</t>
  </si>
  <si>
    <t>Credit</t>
  </si>
  <si>
    <t>Office Space</t>
  </si>
  <si>
    <t>Share Capital</t>
  </si>
  <si>
    <t>No effect</t>
  </si>
  <si>
    <t>Pre-paid Rent</t>
  </si>
  <si>
    <t>Office Supplies</t>
  </si>
  <si>
    <t>Computer Equipment</t>
  </si>
  <si>
    <t>Unearned Revenue</t>
  </si>
  <si>
    <t>Pre-paid Insurance</t>
  </si>
  <si>
    <t>Loans Payable</t>
  </si>
  <si>
    <t>Unearned Revenues</t>
  </si>
  <si>
    <t>Cost of Sales</t>
  </si>
  <si>
    <t>Accounts Payable</t>
  </si>
  <si>
    <t>Accounts Receivable</t>
  </si>
  <si>
    <t>Utility Expense</t>
  </si>
  <si>
    <t>Utility Payable</t>
  </si>
  <si>
    <t>Depreciation Expense</t>
  </si>
  <si>
    <t>Accumulated Depreciation-Office</t>
  </si>
  <si>
    <t>Accumulated Depreciation-Furniture</t>
  </si>
  <si>
    <t>Accumulated Depreciation-Computer Equipment</t>
  </si>
  <si>
    <t>Salary Expense</t>
  </si>
  <si>
    <t>Salary Payable</t>
  </si>
  <si>
    <t>Rental Expense</t>
  </si>
  <si>
    <t>Supplies Expense</t>
  </si>
  <si>
    <t>Insurance Expense</t>
  </si>
  <si>
    <t>Interest Expense</t>
  </si>
  <si>
    <t>Interest Payable</t>
  </si>
  <si>
    <t>Marc Prairie Services Inc.  Statement of Changes in Equity (as of March 31st, 2019)</t>
  </si>
  <si>
    <t>Share Capital 1/3/2019</t>
  </si>
  <si>
    <t>Retained Earnings</t>
  </si>
  <si>
    <t>Profit before tax</t>
  </si>
  <si>
    <t>Tax Expense</t>
  </si>
  <si>
    <t>Total Equity 1/3/2019</t>
  </si>
  <si>
    <t>-Dividends</t>
  </si>
  <si>
    <t>Retained Earnings 1/3/2019</t>
  </si>
  <si>
    <t>Taxes payable</t>
  </si>
  <si>
    <t>-(Accumulated depreciation - Furniture)</t>
  </si>
  <si>
    <t xml:space="preserve"> '-(Accumulated depreciation - Computer Equipment)</t>
  </si>
  <si>
    <t>-(Accumulated depreciation - Office)</t>
  </si>
  <si>
    <t>Tax expense</t>
  </si>
  <si>
    <t>Closing Entry</t>
  </si>
  <si>
    <t>Tax Payable</t>
  </si>
  <si>
    <t>Share Capital 31/3/2019</t>
  </si>
  <si>
    <t>Retained Earnings 31/3/2019</t>
  </si>
  <si>
    <t>Total Equity 31/3/2019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</si>
</sst>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name val="Arial"/>
      <family val="2"/>
    </font>
    <font>
      <b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5" fillId="0" borderId="0" xfId="0" applyFont="1"/>
    <xf numFmtId="0" fontId="6" fillId="2" borderId="0" xfId="0" applyFont="1" applyFill="1"/>
    <xf numFmtId="0" fontId="7" fillId="2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/>
    <xf numFmtId="3" fontId="6" fillId="0" borderId="0" xfId="0" applyNumberFormat="1" applyFont="1"/>
    <xf numFmtId="0" fontId="6" fillId="0" borderId="0" xfId="0" applyFont="1"/>
    <xf numFmtId="0" fontId="0" fillId="2" borderId="2" xfId="0" applyFill="1" applyBorder="1"/>
    <xf numFmtId="3" fontId="6" fillId="0" borderId="2" xfId="0" applyNumberFormat="1" applyFont="1" applyBorder="1"/>
    <xf numFmtId="0" fontId="6" fillId="2" borderId="2" xfId="0" applyFont="1" applyFill="1" applyBorder="1"/>
    <xf numFmtId="0" fontId="2" fillId="3" borderId="1" xfId="0" applyFont="1" applyFill="1" applyBorder="1"/>
    <xf numFmtId="0" fontId="2" fillId="4" borderId="0" xfId="0" applyFont="1" applyFill="1"/>
    <xf numFmtId="0" fontId="0" fillId="0" borderId="4" xfId="0" applyBorder="1"/>
    <xf numFmtId="0" fontId="1" fillId="0" borderId="4" xfId="0" applyFont="1" applyBorder="1"/>
    <xf numFmtId="0" fontId="8" fillId="0" borderId="0" xfId="0" applyFont="1"/>
    <xf numFmtId="0" fontId="8" fillId="0" borderId="3" xfId="0" applyFont="1" applyBorder="1"/>
    <xf numFmtId="0" fontId="0" fillId="0" borderId="0" xfId="0" quotePrefix="1"/>
    <xf numFmtId="164" fontId="0" fillId="0" borderId="0" xfId="1" applyNumberFormat="1" applyFont="1"/>
    <xf numFmtId="164" fontId="1" fillId="0" borderId="0" xfId="1" applyNumberFormat="1" applyFont="1"/>
    <xf numFmtId="0" fontId="1" fillId="0" borderId="2" xfId="0" applyFont="1" applyBorder="1" applyAlignment="1">
      <alignment horizontal="center" vertical="center"/>
    </xf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2" xfId="0" applyNumberFormat="1" applyFont="1" applyBorder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2" xfId="0" applyFont="1" applyBorder="1"/>
    <xf numFmtId="3" fontId="7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3" fontId="12" fillId="5" borderId="0" xfId="0" applyNumberFormat="1" applyFont="1" applyFill="1"/>
    <xf numFmtId="0" fontId="12" fillId="5" borderId="0" xfId="0" applyFont="1" applyFill="1"/>
    <xf numFmtId="164" fontId="0" fillId="0" borderId="0" xfId="0" applyNumberFormat="1"/>
    <xf numFmtId="164" fontId="1" fillId="0" borderId="0" xfId="0" applyNumberFormat="1" applyFont="1"/>
    <xf numFmtId="3" fontId="10" fillId="5" borderId="0" xfId="0" applyNumberFormat="1" applyFont="1" applyFill="1"/>
    <xf numFmtId="3" fontId="9" fillId="5" borderId="0" xfId="0" applyNumberFormat="1" applyFont="1" applyFill="1"/>
    <xf numFmtId="0" fontId="13" fillId="5" borderId="0" xfId="0" applyFont="1" applyFill="1"/>
    <xf numFmtId="0" fontId="14" fillId="5" borderId="0" xfId="0" applyFont="1" applyFill="1"/>
    <xf numFmtId="3" fontId="14" fillId="5" borderId="0" xfId="0" applyNumberFormat="1" applyFont="1" applyFill="1"/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/>
    <xf numFmtId="0" fontId="15" fillId="0" borderId="1" xfId="0" applyFont="1" applyBorder="1"/>
    <xf numFmtId="164" fontId="15" fillId="0" borderId="1" xfId="1" applyNumberFormat="1" applyFont="1" applyBorder="1"/>
    <xf numFmtId="0" fontId="15" fillId="0" borderId="0" xfId="0" applyFont="1"/>
    <xf numFmtId="164" fontId="15" fillId="0" borderId="0" xfId="1" applyNumberFormat="1" applyFont="1"/>
    <xf numFmtId="0" fontId="15" fillId="0" borderId="2" xfId="0" applyFont="1" applyBorder="1"/>
    <xf numFmtId="164" fontId="15" fillId="0" borderId="2" xfId="1" applyNumberFormat="1" applyFont="1" applyBorder="1"/>
    <xf numFmtId="164" fontId="15" fillId="0" borderId="0" xfId="1" applyNumberFormat="1" applyFont="1" applyFill="1" applyBorder="1"/>
    <xf numFmtId="0" fontId="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6" fillId="6" borderId="0" xfId="0" applyFont="1" applyFill="1"/>
    <xf numFmtId="0" fontId="15" fillId="6" borderId="0" xfId="0" applyFont="1" applyFill="1"/>
    <xf numFmtId="164" fontId="15" fillId="6" borderId="0" xfId="1" applyNumberFormat="1" applyFont="1" applyFill="1"/>
    <xf numFmtId="0" fontId="15" fillId="6" borderId="1" xfId="0" applyFont="1" applyFill="1" applyBorder="1"/>
    <xf numFmtId="164" fontId="15" fillId="6" borderId="1" xfId="1" applyNumberFormat="1" applyFont="1" applyFill="1" applyBorder="1"/>
    <xf numFmtId="0" fontId="15" fillId="6" borderId="2" xfId="0" applyFont="1" applyFill="1" applyBorder="1"/>
    <xf numFmtId="164" fontId="15" fillId="6" borderId="2" xfId="1" applyNumberFormat="1" applyFont="1" applyFill="1" applyBorder="1"/>
    <xf numFmtId="164" fontId="15" fillId="6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3FEB-DDF9-4EA3-940C-9E1D07773F11}">
  <dimension ref="A1:X84"/>
  <sheetViews>
    <sheetView zoomScale="110" zoomScaleNormal="110" workbookViewId="0">
      <pane xSplit="3" ySplit="6" topLeftCell="O7" activePane="bottomRight" state="frozen"/>
      <selection pane="topRight" activeCell="D1" sqref="D1"/>
      <selection pane="bottomLeft" activeCell="A7" sqref="A7"/>
      <selection pane="bottomRight" activeCell="B45" sqref="B45"/>
    </sheetView>
  </sheetViews>
  <sheetFormatPr defaultColWidth="13.7265625" defaultRowHeight="14.5" x14ac:dyDescent="0.35"/>
  <sheetData>
    <row r="1" spans="1:24" ht="18.5" x14ac:dyDescent="0.45">
      <c r="A1" s="5" t="s">
        <v>0</v>
      </c>
      <c r="C1" s="8" t="s">
        <v>24</v>
      </c>
      <c r="D1" s="24">
        <v>1</v>
      </c>
      <c r="E1" s="24">
        <v>2</v>
      </c>
      <c r="F1" s="24">
        <v>3</v>
      </c>
      <c r="G1" s="24">
        <v>4</v>
      </c>
      <c r="H1" s="24">
        <v>5</v>
      </c>
      <c r="I1" s="24">
        <v>6</v>
      </c>
      <c r="J1" s="24">
        <v>7</v>
      </c>
      <c r="K1" s="24">
        <v>8</v>
      </c>
      <c r="L1" s="24">
        <v>9</v>
      </c>
      <c r="M1" s="24">
        <v>10</v>
      </c>
      <c r="N1" s="24">
        <v>11</v>
      </c>
      <c r="O1" s="24">
        <v>12</v>
      </c>
      <c r="P1" s="24">
        <v>13</v>
      </c>
      <c r="Q1" s="24" t="s">
        <v>49</v>
      </c>
      <c r="R1" s="24" t="s">
        <v>50</v>
      </c>
      <c r="S1" s="24" t="s">
        <v>51</v>
      </c>
      <c r="T1" s="24" t="s">
        <v>52</v>
      </c>
      <c r="U1" s="24" t="s">
        <v>53</v>
      </c>
      <c r="V1" s="24" t="s">
        <v>54</v>
      </c>
      <c r="W1" s="8" t="s">
        <v>24</v>
      </c>
      <c r="X1" s="9" t="s">
        <v>25</v>
      </c>
    </row>
    <row r="2" spans="1:24" x14ac:dyDescent="0.35">
      <c r="B2" s="15" t="s">
        <v>79</v>
      </c>
      <c r="C2" t="s">
        <v>96</v>
      </c>
      <c r="D2" s="25"/>
      <c r="W2" s="32" t="s">
        <v>26</v>
      </c>
      <c r="X2" s="32" t="s">
        <v>26</v>
      </c>
    </row>
    <row r="3" spans="1:24" ht="15.5" x14ac:dyDescent="0.35">
      <c r="A3" s="7" t="s">
        <v>17</v>
      </c>
      <c r="B3" s="6"/>
      <c r="C3" s="10"/>
      <c r="D3" s="26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0"/>
      <c r="Q3" s="10"/>
      <c r="R3" s="10"/>
      <c r="S3" s="10"/>
      <c r="T3" s="10"/>
      <c r="U3" s="10"/>
      <c r="V3" s="10"/>
      <c r="W3" s="10"/>
      <c r="X3" s="10"/>
    </row>
    <row r="4" spans="1:24" ht="15.5" x14ac:dyDescent="0.35">
      <c r="A4" s="6"/>
      <c r="B4" s="6" t="s">
        <v>1</v>
      </c>
      <c r="C4" s="10"/>
      <c r="D4" s="31">
        <v>60000</v>
      </c>
      <c r="E4" s="33"/>
      <c r="F4" s="33">
        <v>-6000</v>
      </c>
      <c r="G4" s="33">
        <v>-14000</v>
      </c>
      <c r="H4" s="33">
        <v>-6000</v>
      </c>
      <c r="I4" s="33">
        <v>4000</v>
      </c>
      <c r="J4" s="10">
        <v>-600</v>
      </c>
      <c r="K4" s="10">
        <v>20000</v>
      </c>
      <c r="L4" s="10">
        <v>4000</v>
      </c>
      <c r="M4" s="10">
        <v>5000</v>
      </c>
      <c r="N4" s="10"/>
      <c r="O4" s="11"/>
      <c r="P4" s="10"/>
      <c r="Q4" s="10"/>
      <c r="R4" s="10"/>
      <c r="S4" s="10"/>
      <c r="T4" s="10"/>
      <c r="U4" s="10"/>
      <c r="V4" s="10"/>
      <c r="W4" s="10">
        <f>SUM(D4:V4)</f>
        <v>66400</v>
      </c>
      <c r="X4" s="10">
        <f>W4</f>
        <v>66400</v>
      </c>
    </row>
    <row r="5" spans="1:24" ht="15.5" x14ac:dyDescent="0.35">
      <c r="A5" s="6"/>
      <c r="B5" s="6" t="s">
        <v>2</v>
      </c>
      <c r="C5" s="10"/>
      <c r="D5" s="28"/>
      <c r="E5" s="33"/>
      <c r="F5" s="33"/>
      <c r="G5" s="33"/>
      <c r="H5" s="33"/>
      <c r="I5" s="33"/>
      <c r="J5" s="10"/>
      <c r="K5" s="10"/>
      <c r="L5" s="10"/>
      <c r="M5" s="10"/>
      <c r="N5" s="10"/>
      <c r="O5" s="11">
        <v>10000</v>
      </c>
      <c r="P5" s="10"/>
      <c r="Q5" s="10"/>
      <c r="R5" s="10"/>
      <c r="S5" s="10"/>
      <c r="T5" s="10"/>
      <c r="U5" s="10"/>
      <c r="V5" s="10"/>
      <c r="W5" s="10">
        <f t="shared" ref="W5:W43" si="0">SUM(D5:V5)</f>
        <v>10000</v>
      </c>
      <c r="X5" s="10">
        <f t="shared" ref="X5:X26" si="1">W5</f>
        <v>10000</v>
      </c>
    </row>
    <row r="6" spans="1:24" ht="15.5" x14ac:dyDescent="0.35">
      <c r="A6" s="6"/>
      <c r="B6" s="6" t="s">
        <v>29</v>
      </c>
      <c r="C6" s="10"/>
      <c r="D6" s="28"/>
      <c r="E6" s="33"/>
      <c r="F6" s="33">
        <v>6000</v>
      </c>
      <c r="G6" s="33"/>
      <c r="H6" s="33"/>
      <c r="I6" s="33"/>
      <c r="J6" s="10"/>
      <c r="K6" s="10"/>
      <c r="L6" s="10"/>
      <c r="M6" s="10"/>
      <c r="N6" s="10"/>
      <c r="O6" s="11"/>
      <c r="P6" s="10"/>
      <c r="Q6" s="10"/>
      <c r="R6" s="10"/>
      <c r="S6" s="10">
        <v>-2000</v>
      </c>
      <c r="T6" s="10"/>
      <c r="U6" s="10"/>
      <c r="V6" s="10"/>
      <c r="W6" s="10">
        <f t="shared" si="0"/>
        <v>4000</v>
      </c>
      <c r="X6" s="10">
        <f t="shared" si="1"/>
        <v>4000</v>
      </c>
    </row>
    <row r="7" spans="1:24" ht="15.5" x14ac:dyDescent="0.35">
      <c r="A7" s="6"/>
      <c r="B7" s="6" t="s">
        <v>41</v>
      </c>
      <c r="C7" s="10"/>
      <c r="D7" s="28"/>
      <c r="E7" s="33"/>
      <c r="F7" s="33"/>
      <c r="G7" s="33"/>
      <c r="H7" s="33"/>
      <c r="I7" s="33"/>
      <c r="J7" s="10">
        <v>600</v>
      </c>
      <c r="K7" s="10"/>
      <c r="L7" s="10"/>
      <c r="M7" s="10"/>
      <c r="N7" s="10"/>
      <c r="O7" s="11"/>
      <c r="P7" s="10"/>
      <c r="Q7" s="10"/>
      <c r="R7" s="10"/>
      <c r="S7" s="10"/>
      <c r="T7" s="10"/>
      <c r="U7" s="10">
        <v>-100</v>
      </c>
      <c r="V7" s="10"/>
      <c r="W7" s="10">
        <f t="shared" si="0"/>
        <v>500</v>
      </c>
      <c r="X7" s="10">
        <f t="shared" si="1"/>
        <v>500</v>
      </c>
    </row>
    <row r="8" spans="1:24" ht="15.5" x14ac:dyDescent="0.35">
      <c r="A8" s="6"/>
      <c r="B8" s="6" t="s">
        <v>33</v>
      </c>
      <c r="C8" s="10"/>
      <c r="D8" s="28"/>
      <c r="E8" s="33"/>
      <c r="F8" s="33"/>
      <c r="G8" s="33">
        <v>4000</v>
      </c>
      <c r="H8" s="33"/>
      <c r="I8" s="33"/>
      <c r="J8" s="10"/>
      <c r="K8" s="10"/>
      <c r="L8" s="10"/>
      <c r="M8" s="10"/>
      <c r="N8" s="10"/>
      <c r="O8" s="11"/>
      <c r="P8" s="10"/>
      <c r="Q8" s="10"/>
      <c r="R8" s="10"/>
      <c r="S8" s="10"/>
      <c r="T8" s="10">
        <v>-1000</v>
      </c>
      <c r="U8" s="10"/>
      <c r="V8" s="10"/>
      <c r="W8" s="10">
        <f t="shared" si="0"/>
        <v>3000</v>
      </c>
      <c r="X8" s="10">
        <f t="shared" si="1"/>
        <v>3000</v>
      </c>
    </row>
    <row r="9" spans="1:24" ht="15.5" x14ac:dyDescent="0.35">
      <c r="A9" s="6"/>
      <c r="B9" s="6" t="s">
        <v>34</v>
      </c>
      <c r="C9" s="10"/>
      <c r="D9" s="28"/>
      <c r="E9" s="33"/>
      <c r="F9" s="33"/>
      <c r="G9" s="33">
        <v>10000</v>
      </c>
      <c r="H9" s="33"/>
      <c r="I9" s="33"/>
      <c r="J9" s="10"/>
      <c r="K9" s="10"/>
      <c r="L9" s="10"/>
      <c r="M9" s="10"/>
      <c r="N9" s="10"/>
      <c r="O9" s="11"/>
      <c r="P9" s="10"/>
      <c r="Q9" s="10"/>
      <c r="R9" s="10"/>
      <c r="S9" s="10"/>
      <c r="T9" s="10"/>
      <c r="U9" s="10"/>
      <c r="V9" s="10"/>
      <c r="W9" s="10">
        <f>SUM(D9:V9)</f>
        <v>10000</v>
      </c>
      <c r="X9" s="10" t="s">
        <v>40</v>
      </c>
    </row>
    <row r="10" spans="1:24" ht="15.5" x14ac:dyDescent="0.35">
      <c r="A10" s="6"/>
      <c r="B10" s="6" t="s">
        <v>55</v>
      </c>
      <c r="C10" s="10"/>
      <c r="D10" s="28"/>
      <c r="E10" s="33"/>
      <c r="F10" s="33"/>
      <c r="G10" s="33"/>
      <c r="H10" s="33"/>
      <c r="I10" s="33"/>
      <c r="J10" s="10"/>
      <c r="K10" s="10"/>
      <c r="L10" s="10"/>
      <c r="M10" s="10"/>
      <c r="N10" s="10"/>
      <c r="O10" s="11"/>
      <c r="P10" s="10"/>
      <c r="Q10" s="10">
        <v>200</v>
      </c>
      <c r="R10" s="10"/>
      <c r="S10" s="10"/>
      <c r="T10" s="10"/>
      <c r="U10" s="10"/>
      <c r="V10" s="10"/>
      <c r="W10" s="10">
        <f t="shared" si="0"/>
        <v>200</v>
      </c>
      <c r="X10" s="10">
        <f>W9-W10</f>
        <v>9800</v>
      </c>
    </row>
    <row r="11" spans="1:24" ht="15.5" x14ac:dyDescent="0.35">
      <c r="A11" s="6"/>
      <c r="B11" s="6" t="s">
        <v>35</v>
      </c>
      <c r="C11" s="10"/>
      <c r="D11" s="26"/>
      <c r="E11" s="10"/>
      <c r="F11" s="10"/>
      <c r="G11" s="10"/>
      <c r="H11" s="10">
        <v>6000</v>
      </c>
      <c r="I11" s="10"/>
      <c r="J11" s="10"/>
      <c r="K11" s="10"/>
      <c r="L11" s="10"/>
      <c r="M11" s="10"/>
      <c r="N11" s="10"/>
      <c r="O11" s="11"/>
      <c r="P11" s="10"/>
      <c r="Q11" s="10"/>
      <c r="R11" s="10"/>
      <c r="S11" s="10"/>
      <c r="T11" s="10"/>
      <c r="U11" s="10"/>
      <c r="V11" s="10"/>
      <c r="W11" s="10">
        <f t="shared" si="0"/>
        <v>6000</v>
      </c>
      <c r="X11" s="10" t="s">
        <v>40</v>
      </c>
    </row>
    <row r="12" spans="1:24" ht="15.5" x14ac:dyDescent="0.35">
      <c r="A12" s="6"/>
      <c r="B12" s="6" t="s">
        <v>56</v>
      </c>
      <c r="C12" s="10"/>
      <c r="D12" s="26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10"/>
      <c r="Q12" s="10">
        <v>200</v>
      </c>
      <c r="R12" s="10"/>
      <c r="S12" s="10"/>
      <c r="T12" s="10"/>
      <c r="U12" s="10"/>
      <c r="V12" s="10"/>
      <c r="W12" s="10">
        <f t="shared" si="0"/>
        <v>200</v>
      </c>
      <c r="X12" s="10">
        <f>W11-W12</f>
        <v>5800</v>
      </c>
    </row>
    <row r="13" spans="1:24" ht="15.5" x14ac:dyDescent="0.35">
      <c r="A13" s="6"/>
      <c r="B13" s="6" t="s">
        <v>27</v>
      </c>
      <c r="C13" s="10"/>
      <c r="D13" s="30">
        <v>40000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0"/>
      <c r="Q13" s="10"/>
      <c r="R13" s="10"/>
      <c r="S13" s="10"/>
      <c r="T13" s="10"/>
      <c r="U13" s="10"/>
      <c r="V13" s="10"/>
      <c r="W13" s="10">
        <f t="shared" si="0"/>
        <v>40000</v>
      </c>
      <c r="X13" s="10" t="s">
        <v>40</v>
      </c>
    </row>
    <row r="14" spans="1:24" ht="15.5" x14ac:dyDescent="0.35">
      <c r="A14" s="6"/>
      <c r="B14" s="6" t="s">
        <v>57</v>
      </c>
      <c r="C14" s="10"/>
      <c r="D14" s="2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0"/>
      <c r="Q14" s="10">
        <v>100</v>
      </c>
      <c r="R14" s="10"/>
      <c r="S14" s="10"/>
      <c r="T14" s="10"/>
      <c r="U14" s="10"/>
      <c r="V14" s="10"/>
      <c r="W14" s="10">
        <f t="shared" si="0"/>
        <v>100</v>
      </c>
      <c r="X14" s="10">
        <f>W13-W14</f>
        <v>39900</v>
      </c>
    </row>
    <row r="15" spans="1:24" ht="15.5" x14ac:dyDescent="0.35">
      <c r="B15" s="3" t="s">
        <v>62</v>
      </c>
      <c r="C15" s="10"/>
      <c r="D15" s="26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0"/>
      <c r="Q15" s="10"/>
      <c r="R15" s="10"/>
      <c r="S15" s="10"/>
      <c r="T15" s="10"/>
      <c r="U15" s="10"/>
      <c r="V15" s="10"/>
      <c r="W15" s="10"/>
      <c r="X15" s="35">
        <f>SUM(X4:X14)</f>
        <v>139400</v>
      </c>
    </row>
    <row r="16" spans="1:24" ht="15.5" x14ac:dyDescent="0.35">
      <c r="A16" s="7" t="s">
        <v>18</v>
      </c>
      <c r="B16" s="6"/>
      <c r="C16" s="10"/>
      <c r="D16" s="2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 t="s">
        <v>40</v>
      </c>
      <c r="X16" s="10" t="str">
        <f t="shared" si="1"/>
        <v xml:space="preserve"> </v>
      </c>
    </row>
    <row r="17" spans="1:24" ht="15.5" x14ac:dyDescent="0.35">
      <c r="A17" s="6"/>
      <c r="B17" s="6" t="s">
        <v>3</v>
      </c>
      <c r="C17" s="10"/>
      <c r="D17" s="26"/>
      <c r="E17" s="10"/>
      <c r="F17" s="10"/>
      <c r="G17" s="10"/>
      <c r="H17" s="10"/>
      <c r="I17" s="10"/>
      <c r="J17" s="10"/>
      <c r="K17" s="10"/>
      <c r="L17" s="10"/>
      <c r="M17" s="10"/>
      <c r="N17" s="10">
        <v>8000</v>
      </c>
      <c r="O17" s="11"/>
      <c r="P17" s="10"/>
      <c r="Q17" s="10"/>
      <c r="R17" s="10"/>
      <c r="S17" s="10"/>
      <c r="T17" s="10"/>
      <c r="U17" s="10"/>
      <c r="V17" s="10"/>
      <c r="W17" s="10">
        <f t="shared" si="0"/>
        <v>8000</v>
      </c>
      <c r="X17" s="10">
        <f t="shared" si="1"/>
        <v>8000</v>
      </c>
    </row>
    <row r="18" spans="1:24" ht="15.5" x14ac:dyDescent="0.35">
      <c r="A18" s="6"/>
      <c r="B18" s="6" t="s">
        <v>38</v>
      </c>
      <c r="C18" s="10"/>
      <c r="D18" s="26"/>
      <c r="E18" s="10"/>
      <c r="F18" s="10"/>
      <c r="G18" s="10"/>
      <c r="H18" s="10"/>
      <c r="I18" s="10">
        <v>4000</v>
      </c>
      <c r="J18" s="10"/>
      <c r="K18" s="10"/>
      <c r="L18" s="10">
        <v>-4000</v>
      </c>
      <c r="M18" s="10">
        <v>5000</v>
      </c>
      <c r="N18" s="10"/>
      <c r="O18" s="11"/>
      <c r="P18" s="10"/>
      <c r="Q18" s="10"/>
      <c r="R18" s="10"/>
      <c r="S18" s="10"/>
      <c r="T18" s="10"/>
      <c r="U18" s="10"/>
      <c r="V18" s="10"/>
      <c r="W18" s="10">
        <f t="shared" si="0"/>
        <v>5000</v>
      </c>
      <c r="X18" s="10">
        <f t="shared" si="1"/>
        <v>5000</v>
      </c>
    </row>
    <row r="19" spans="1:24" ht="15.5" x14ac:dyDescent="0.35">
      <c r="A19" s="6"/>
      <c r="B19" s="6" t="s">
        <v>48</v>
      </c>
      <c r="C19" s="10"/>
      <c r="D19" s="26"/>
      <c r="E19" s="10"/>
      <c r="F19" s="10"/>
      <c r="G19" s="10"/>
      <c r="H19" s="10"/>
      <c r="I19" s="10"/>
      <c r="J19" s="10"/>
      <c r="K19" s="10">
        <v>20000</v>
      </c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0"/>
      <c r="W19" s="10">
        <f t="shared" si="0"/>
        <v>20000</v>
      </c>
      <c r="X19" s="10">
        <f t="shared" si="1"/>
        <v>20000</v>
      </c>
    </row>
    <row r="20" spans="1:24" ht="15.5" x14ac:dyDescent="0.35">
      <c r="A20" s="6"/>
      <c r="B20" s="6" t="s">
        <v>47</v>
      </c>
      <c r="C20" s="10"/>
      <c r="D20" s="2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0">
        <v>500</v>
      </c>
      <c r="Q20" s="10"/>
      <c r="R20" s="10"/>
      <c r="S20" s="10"/>
      <c r="T20" s="10"/>
      <c r="U20" s="10"/>
      <c r="V20" s="10"/>
      <c r="W20" s="10">
        <f t="shared" si="0"/>
        <v>500</v>
      </c>
      <c r="X20" s="10">
        <f t="shared" si="1"/>
        <v>500</v>
      </c>
    </row>
    <row r="21" spans="1:24" ht="15.5" x14ac:dyDescent="0.35">
      <c r="A21" s="6"/>
      <c r="B21" s="6" t="s">
        <v>58</v>
      </c>
      <c r="C21" s="11"/>
      <c r="D21" s="27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v>4800</v>
      </c>
      <c r="S21" s="11"/>
      <c r="T21" s="11"/>
      <c r="U21" s="11"/>
      <c r="V21" s="11"/>
      <c r="W21" s="10">
        <f t="shared" si="0"/>
        <v>4800</v>
      </c>
      <c r="X21" s="10">
        <f t="shared" si="1"/>
        <v>4800</v>
      </c>
    </row>
    <row r="22" spans="1:24" ht="15.5" x14ac:dyDescent="0.35">
      <c r="A22" s="6"/>
      <c r="B22" s="6" t="s">
        <v>134</v>
      </c>
      <c r="C22" s="11"/>
      <c r="D22" s="27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0">
        <f>W45</f>
        <v>250</v>
      </c>
      <c r="X22" s="10">
        <f t="shared" si="1"/>
        <v>250</v>
      </c>
    </row>
    <row r="23" spans="1:24" ht="15.5" x14ac:dyDescent="0.35">
      <c r="B23" s="6" t="s">
        <v>4</v>
      </c>
      <c r="C23" s="11"/>
      <c r="D23" s="27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>
        <v>100</v>
      </c>
      <c r="W23" s="10">
        <f t="shared" si="0"/>
        <v>100</v>
      </c>
      <c r="X23" s="10">
        <f t="shared" si="1"/>
        <v>100</v>
      </c>
    </row>
    <row r="24" spans="1:24" ht="15.5" x14ac:dyDescent="0.35">
      <c r="B24" s="3" t="s">
        <v>63</v>
      </c>
      <c r="C24" s="11"/>
      <c r="D24" s="27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/>
      <c r="X24" s="35">
        <f>SUM(X17:X23)</f>
        <v>38650</v>
      </c>
    </row>
    <row r="25" spans="1:24" ht="15.5" x14ac:dyDescent="0.35">
      <c r="A25" s="7" t="s">
        <v>19</v>
      </c>
      <c r="B25" s="6"/>
      <c r="C25" s="10"/>
      <c r="D25" s="2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10"/>
      <c r="Q25" s="10"/>
      <c r="R25" s="10"/>
      <c r="S25" s="10"/>
      <c r="T25" s="10"/>
      <c r="U25" s="10"/>
      <c r="V25" s="10"/>
      <c r="W25" s="10" t="s">
        <v>40</v>
      </c>
      <c r="X25" s="10" t="str">
        <f t="shared" si="1"/>
        <v xml:space="preserve"> </v>
      </c>
    </row>
    <row r="26" spans="1:24" ht="15.5" x14ac:dyDescent="0.35">
      <c r="A26" s="6"/>
      <c r="B26" s="6" t="s">
        <v>95</v>
      </c>
      <c r="C26" s="10"/>
      <c r="D26" s="30">
        <v>100000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0"/>
      <c r="Q26" s="10"/>
      <c r="R26" s="10"/>
      <c r="S26" s="10"/>
      <c r="T26" s="10"/>
      <c r="U26" s="10"/>
      <c r="V26" s="10"/>
      <c r="W26" s="10">
        <f t="shared" si="0"/>
        <v>100000</v>
      </c>
      <c r="X26" s="10">
        <f t="shared" si="1"/>
        <v>100000</v>
      </c>
    </row>
    <row r="27" spans="1:24" ht="15.5" x14ac:dyDescent="0.35">
      <c r="A27" s="6"/>
      <c r="B27" s="6" t="s">
        <v>5</v>
      </c>
      <c r="C27" s="10"/>
      <c r="D27" s="2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0"/>
      <c r="Q27" s="10"/>
      <c r="R27" s="10"/>
      <c r="S27" s="10"/>
      <c r="T27" s="10"/>
      <c r="U27" s="10"/>
      <c r="V27" s="10"/>
      <c r="W27" s="10" t="s">
        <v>40</v>
      </c>
      <c r="X27" s="10">
        <f>W47</f>
        <v>750</v>
      </c>
    </row>
    <row r="28" spans="1:24" ht="15.5" x14ac:dyDescent="0.35">
      <c r="B28" s="4" t="s">
        <v>64</v>
      </c>
      <c r="C28" s="10"/>
      <c r="D28" s="2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10"/>
      <c r="Q28" s="10"/>
      <c r="R28" s="10"/>
      <c r="S28" s="10"/>
      <c r="T28" s="10"/>
      <c r="U28" s="10"/>
      <c r="V28" s="10"/>
      <c r="W28" s="10"/>
      <c r="X28" s="10">
        <f>SUM(X26:X27)</f>
        <v>100750</v>
      </c>
    </row>
    <row r="29" spans="1:24" ht="15.5" x14ac:dyDescent="0.35">
      <c r="B29" s="4" t="s">
        <v>65</v>
      </c>
      <c r="C29" s="10"/>
      <c r="D29" s="2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10"/>
      <c r="Q29" s="10"/>
      <c r="R29" s="10"/>
      <c r="S29" s="10"/>
      <c r="T29" s="10"/>
      <c r="U29" s="10"/>
      <c r="V29" s="10"/>
      <c r="W29" s="10"/>
      <c r="X29" s="35">
        <f>X28+X24</f>
        <v>139400</v>
      </c>
    </row>
    <row r="30" spans="1:24" s="9" customFormat="1" ht="15.5" x14ac:dyDescent="0.35">
      <c r="B30" s="12"/>
      <c r="C30" s="13"/>
      <c r="D30" s="2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34"/>
      <c r="P30" s="13"/>
      <c r="Q30" s="13"/>
      <c r="R30" s="13"/>
      <c r="S30" s="13"/>
      <c r="T30" s="13"/>
      <c r="U30" s="13"/>
      <c r="V30" s="13"/>
      <c r="W30" s="13" t="s">
        <v>40</v>
      </c>
      <c r="X30" s="13"/>
    </row>
    <row r="31" spans="1:24" ht="15.5" x14ac:dyDescent="0.35">
      <c r="B31" s="2"/>
      <c r="C31" s="10"/>
      <c r="D31" s="2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10"/>
      <c r="Q31" s="10"/>
      <c r="R31" s="10"/>
      <c r="S31" s="10"/>
      <c r="T31" s="10"/>
      <c r="U31" s="10"/>
      <c r="V31" s="10"/>
      <c r="W31" s="10" t="s">
        <v>40</v>
      </c>
      <c r="X31" s="10"/>
    </row>
    <row r="32" spans="1:24" ht="15.5" x14ac:dyDescent="0.35">
      <c r="B32" s="16" t="s">
        <v>80</v>
      </c>
      <c r="C32" s="10"/>
      <c r="D32" s="2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10"/>
      <c r="Q32" s="10"/>
      <c r="R32" s="10"/>
      <c r="S32" s="10"/>
      <c r="T32" s="10"/>
      <c r="U32" s="10"/>
      <c r="V32" s="10"/>
      <c r="W32" s="10" t="s">
        <v>40</v>
      </c>
      <c r="X32" s="10"/>
    </row>
    <row r="33" spans="1:24" ht="15.5" x14ac:dyDescent="0.35">
      <c r="A33" s="7" t="s">
        <v>6</v>
      </c>
      <c r="B33" s="6"/>
      <c r="C33" s="10"/>
      <c r="D33" s="2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0"/>
      <c r="Q33" s="10"/>
      <c r="R33" s="10"/>
      <c r="S33" s="10"/>
      <c r="T33" s="10"/>
      <c r="U33" s="10"/>
      <c r="V33" s="10"/>
      <c r="W33" s="10" t="s">
        <v>40</v>
      </c>
      <c r="X33" s="10"/>
    </row>
    <row r="34" spans="1:24" ht="15.5" x14ac:dyDescent="0.35">
      <c r="A34" s="6"/>
      <c r="B34" s="6" t="s">
        <v>6</v>
      </c>
      <c r="C34" s="10"/>
      <c r="D34" s="26"/>
      <c r="E34" s="10"/>
      <c r="F34" s="10"/>
      <c r="G34" s="10"/>
      <c r="H34" s="10"/>
      <c r="I34" s="10"/>
      <c r="J34" s="10"/>
      <c r="K34" s="10"/>
      <c r="L34" s="10">
        <v>8000</v>
      </c>
      <c r="M34" s="10"/>
      <c r="N34" s="10"/>
      <c r="O34" s="11">
        <v>10000</v>
      </c>
      <c r="P34" s="10"/>
      <c r="Q34" s="10"/>
      <c r="R34" s="10"/>
      <c r="S34" s="10"/>
      <c r="T34" s="10"/>
      <c r="U34" s="10"/>
      <c r="V34" s="10"/>
      <c r="W34" s="10">
        <f t="shared" si="0"/>
        <v>18000</v>
      </c>
      <c r="X34" s="10">
        <f>W34</f>
        <v>18000</v>
      </c>
    </row>
    <row r="35" spans="1:24" ht="15.5" x14ac:dyDescent="0.35">
      <c r="A35" s="7" t="s">
        <v>20</v>
      </c>
      <c r="B35" s="6"/>
      <c r="C35" s="10"/>
      <c r="D35" s="2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  <c r="P35" s="10"/>
      <c r="Q35" s="10"/>
      <c r="R35" s="10"/>
      <c r="S35" s="10"/>
      <c r="T35" s="10"/>
      <c r="U35" s="10"/>
      <c r="V35" s="10"/>
      <c r="W35" s="10" t="s">
        <v>40</v>
      </c>
      <c r="X35" s="10" t="str">
        <f t="shared" ref="X35:X43" si="2">W35</f>
        <v xml:space="preserve"> </v>
      </c>
    </row>
    <row r="36" spans="1:24" ht="15.5" x14ac:dyDescent="0.35">
      <c r="A36" s="6"/>
      <c r="B36" s="6" t="s">
        <v>45</v>
      </c>
      <c r="C36" s="10"/>
      <c r="D36" s="26"/>
      <c r="E36" s="10"/>
      <c r="F36" s="10"/>
      <c r="G36" s="10"/>
      <c r="H36" s="10"/>
      <c r="I36" s="10"/>
      <c r="J36" s="10"/>
      <c r="K36" s="10"/>
      <c r="L36" s="10"/>
      <c r="M36" s="10"/>
      <c r="N36" s="10">
        <v>8000</v>
      </c>
      <c r="O36" s="11"/>
      <c r="P36" s="10"/>
      <c r="Q36" s="10"/>
      <c r="R36" s="10"/>
      <c r="S36" s="10"/>
      <c r="T36" s="10"/>
      <c r="U36" s="10"/>
      <c r="V36" s="10"/>
      <c r="W36" s="10">
        <f t="shared" si="0"/>
        <v>8000</v>
      </c>
      <c r="X36" s="10">
        <f t="shared" si="2"/>
        <v>8000</v>
      </c>
    </row>
    <row r="37" spans="1:24" ht="15.5" x14ac:dyDescent="0.35">
      <c r="A37" s="6"/>
      <c r="B37" s="6" t="s">
        <v>46</v>
      </c>
      <c r="C37" s="11"/>
      <c r="D37" s="27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v>500</v>
      </c>
      <c r="Q37" s="11"/>
      <c r="R37" s="11"/>
      <c r="S37" s="11"/>
      <c r="T37" s="11"/>
      <c r="U37" s="11"/>
      <c r="V37" s="11"/>
      <c r="W37" s="10">
        <f t="shared" si="0"/>
        <v>500</v>
      </c>
      <c r="X37" s="10">
        <f t="shared" si="2"/>
        <v>500</v>
      </c>
    </row>
    <row r="38" spans="1:24" ht="15.5" x14ac:dyDescent="0.35">
      <c r="A38" s="6"/>
      <c r="B38" s="6" t="s">
        <v>8</v>
      </c>
      <c r="C38" s="10"/>
      <c r="D38" s="2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  <c r="P38" s="10"/>
      <c r="Q38" s="10">
        <v>500</v>
      </c>
      <c r="R38" s="10"/>
      <c r="S38" s="10"/>
      <c r="T38" s="10"/>
      <c r="U38" s="10"/>
      <c r="V38" s="10"/>
      <c r="W38" s="10">
        <f>SUM(D38:V38)</f>
        <v>500</v>
      </c>
      <c r="X38" s="10">
        <f>W38</f>
        <v>500</v>
      </c>
    </row>
    <row r="39" spans="1:24" ht="15.5" x14ac:dyDescent="0.35">
      <c r="A39" s="6"/>
      <c r="B39" s="6" t="s">
        <v>60</v>
      </c>
      <c r="C39" s="10"/>
      <c r="D39" s="26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  <c r="P39" s="10"/>
      <c r="Q39" s="10"/>
      <c r="R39" s="10"/>
      <c r="S39" s="10">
        <v>2000</v>
      </c>
      <c r="T39" s="10"/>
      <c r="U39" s="10"/>
      <c r="V39" s="10"/>
      <c r="W39" s="10">
        <f t="shared" si="0"/>
        <v>2000</v>
      </c>
      <c r="X39" s="10">
        <f t="shared" si="2"/>
        <v>2000</v>
      </c>
    </row>
    <row r="40" spans="1:24" ht="15.5" x14ac:dyDescent="0.35">
      <c r="A40" s="6"/>
      <c r="B40" s="6" t="s">
        <v>59</v>
      </c>
      <c r="C40" s="10"/>
      <c r="D40" s="26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  <c r="P40" s="10"/>
      <c r="Q40" s="10"/>
      <c r="R40" s="10">
        <v>4800</v>
      </c>
      <c r="S40" s="10"/>
      <c r="T40" s="10"/>
      <c r="U40" s="10"/>
      <c r="V40" s="10"/>
      <c r="W40" s="10">
        <f t="shared" si="0"/>
        <v>4800</v>
      </c>
      <c r="X40" s="10">
        <f t="shared" si="2"/>
        <v>4800</v>
      </c>
    </row>
    <row r="41" spans="1:24" ht="15.5" x14ac:dyDescent="0.35">
      <c r="A41" s="6"/>
      <c r="B41" s="6" t="s">
        <v>7</v>
      </c>
      <c r="C41" s="10"/>
      <c r="D41" s="26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  <c r="P41" s="10"/>
      <c r="Q41" s="10"/>
      <c r="R41" s="10"/>
      <c r="S41" s="10"/>
      <c r="T41" s="10">
        <v>1000</v>
      </c>
      <c r="U41" s="10"/>
      <c r="V41" s="10"/>
      <c r="W41" s="10">
        <f t="shared" si="0"/>
        <v>1000</v>
      </c>
      <c r="X41" s="10">
        <f t="shared" si="2"/>
        <v>1000</v>
      </c>
    </row>
    <row r="42" spans="1:24" ht="15.5" x14ac:dyDescent="0.35">
      <c r="A42" s="6"/>
      <c r="B42" s="6" t="s">
        <v>61</v>
      </c>
      <c r="C42" s="10"/>
      <c r="D42" s="26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1"/>
      <c r="P42" s="10"/>
      <c r="Q42" s="10"/>
      <c r="R42" s="10"/>
      <c r="S42" s="10"/>
      <c r="T42" s="10"/>
      <c r="U42" s="10">
        <v>100</v>
      </c>
      <c r="V42" s="10"/>
      <c r="W42" s="10">
        <f t="shared" si="0"/>
        <v>100</v>
      </c>
      <c r="X42" s="10">
        <f t="shared" si="2"/>
        <v>100</v>
      </c>
    </row>
    <row r="43" spans="1:24" ht="15.5" x14ac:dyDescent="0.35">
      <c r="A43" s="6"/>
      <c r="B43" s="6" t="s">
        <v>9</v>
      </c>
      <c r="C43" s="10"/>
      <c r="D43" s="26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0"/>
      <c r="Q43" s="10"/>
      <c r="R43" s="10"/>
      <c r="S43" s="10"/>
      <c r="T43" s="10"/>
      <c r="U43" s="10"/>
      <c r="V43" s="10">
        <v>100</v>
      </c>
      <c r="W43" s="10">
        <f t="shared" si="0"/>
        <v>100</v>
      </c>
      <c r="X43" s="10">
        <f t="shared" si="2"/>
        <v>100</v>
      </c>
    </row>
    <row r="44" spans="1:24" ht="15.5" x14ac:dyDescent="0.35">
      <c r="A44" s="6"/>
      <c r="B44" s="6" t="s">
        <v>129</v>
      </c>
      <c r="C44" s="10"/>
      <c r="D44" s="2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  <c r="P44" s="10"/>
      <c r="Q44" s="10"/>
      <c r="R44" s="10"/>
      <c r="S44" s="10"/>
      <c r="T44" s="10"/>
      <c r="U44" s="10"/>
      <c r="V44" s="10"/>
      <c r="W44" s="10"/>
      <c r="X44" s="10">
        <f>X34-SUM(X36:X43)</f>
        <v>1000</v>
      </c>
    </row>
    <row r="45" spans="1:24" ht="15.5" x14ac:dyDescent="0.35">
      <c r="A45" s="6"/>
      <c r="B45" s="6" t="s">
        <v>138</v>
      </c>
      <c r="C45" s="10"/>
      <c r="D45" s="2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  <c r="P45" s="10"/>
      <c r="Q45" s="10"/>
      <c r="R45" s="10"/>
      <c r="S45" s="10"/>
      <c r="T45" s="10"/>
      <c r="U45" s="10"/>
      <c r="V45" s="10"/>
      <c r="W45" s="10">
        <v>250</v>
      </c>
      <c r="X45" s="10">
        <f>-X44*0.25</f>
        <v>-250</v>
      </c>
    </row>
    <row r="46" spans="1:24" ht="15.5" x14ac:dyDescent="0.35">
      <c r="B46" s="4" t="s">
        <v>66</v>
      </c>
      <c r="C46" s="10"/>
      <c r="D46" s="26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  <c r="P46" s="10"/>
      <c r="Q46" s="10"/>
      <c r="R46" s="10"/>
      <c r="S46" s="10"/>
      <c r="T46" s="10"/>
      <c r="U46" s="10"/>
      <c r="V46" s="10"/>
      <c r="W46" s="10">
        <f>W34-SUM(W36:W45)</f>
        <v>750</v>
      </c>
      <c r="X46" s="35">
        <f>X44+X45</f>
        <v>750</v>
      </c>
    </row>
    <row r="47" spans="1:24" ht="15.5" x14ac:dyDescent="0.35">
      <c r="B47" s="6" t="s">
        <v>10</v>
      </c>
      <c r="C47" s="10"/>
      <c r="D47" s="2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  <c r="P47" s="10"/>
      <c r="Q47" s="10"/>
      <c r="R47" s="10"/>
      <c r="S47" s="10"/>
      <c r="T47" s="10"/>
      <c r="U47" s="10"/>
      <c r="V47" s="10"/>
      <c r="W47" s="10">
        <f>W46</f>
        <v>750</v>
      </c>
      <c r="X47" s="10">
        <f>X46</f>
        <v>750</v>
      </c>
    </row>
    <row r="48" spans="1:24" s="9" customFormat="1" ht="15.5" x14ac:dyDescent="0.35">
      <c r="B48" s="14" t="s">
        <v>40</v>
      </c>
      <c r="C48" s="13"/>
      <c r="D48" s="29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34"/>
      <c r="P48" s="13"/>
      <c r="Q48" s="13"/>
      <c r="R48" s="13"/>
      <c r="S48" s="13"/>
      <c r="T48" s="13"/>
      <c r="U48" s="13"/>
      <c r="V48" s="13"/>
      <c r="W48" s="13" t="s">
        <v>40</v>
      </c>
      <c r="X48" s="13"/>
    </row>
    <row r="49" spans="1:24" s="36" customFormat="1" ht="15.5" x14ac:dyDescent="0.35">
      <c r="A49" s="43"/>
      <c r="B49" s="43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7"/>
      <c r="P49" s="42"/>
      <c r="Q49" s="42"/>
      <c r="R49" s="42"/>
      <c r="S49" s="42"/>
      <c r="T49" s="42"/>
      <c r="U49" s="42"/>
      <c r="V49" s="42"/>
      <c r="W49" s="42" t="s">
        <v>40</v>
      </c>
      <c r="X49" s="42"/>
    </row>
    <row r="50" spans="1:24" s="36" customFormat="1" ht="15.5" x14ac:dyDescent="0.35">
      <c r="B50" s="44" t="s">
        <v>30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7"/>
      <c r="P50" s="42"/>
      <c r="Q50" s="42"/>
      <c r="R50" s="42"/>
      <c r="S50" s="42"/>
      <c r="T50" s="42"/>
      <c r="U50" s="42"/>
      <c r="V50" s="42"/>
      <c r="W50" s="42" t="s">
        <v>40</v>
      </c>
      <c r="X50" s="42"/>
    </row>
    <row r="51" spans="1:24" s="36" customFormat="1" ht="15.5" x14ac:dyDescent="0.35">
      <c r="A51" s="45" t="s">
        <v>21</v>
      </c>
      <c r="B51" s="37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7"/>
      <c r="P51" s="42"/>
      <c r="Q51" s="42"/>
      <c r="R51" s="42"/>
      <c r="S51" s="42"/>
      <c r="T51" s="42"/>
      <c r="U51" s="42"/>
      <c r="V51" s="42"/>
      <c r="W51" s="42" t="s">
        <v>40</v>
      </c>
      <c r="X51" s="42"/>
    </row>
    <row r="52" spans="1:24" s="36" customFormat="1" ht="15.5" x14ac:dyDescent="0.35">
      <c r="A52" s="37"/>
      <c r="B52" s="37" t="s">
        <v>31</v>
      </c>
      <c r="C52" s="42"/>
      <c r="D52" s="42"/>
      <c r="E52" s="42"/>
      <c r="F52" s="42">
        <v>-6000</v>
      </c>
      <c r="G52" s="42"/>
      <c r="H52" s="42"/>
      <c r="I52" s="42"/>
      <c r="J52" s="42"/>
      <c r="K52" s="42"/>
      <c r="L52" s="42"/>
      <c r="M52" s="42"/>
      <c r="N52" s="42"/>
      <c r="O52" s="37"/>
      <c r="P52" s="42"/>
      <c r="Q52" s="42"/>
      <c r="R52" s="42"/>
      <c r="S52" s="42"/>
      <c r="T52" s="42"/>
      <c r="U52" s="42"/>
      <c r="V52" s="42"/>
      <c r="W52" s="42"/>
      <c r="X52" s="42">
        <f>SUM(D52:V52)</f>
        <v>-6000</v>
      </c>
    </row>
    <row r="53" spans="1:24" s="36" customFormat="1" ht="15.5" x14ac:dyDescent="0.35">
      <c r="A53" s="37"/>
      <c r="B53" s="37" t="s">
        <v>32</v>
      </c>
      <c r="C53" s="42"/>
      <c r="D53" s="42"/>
      <c r="E53" s="42"/>
      <c r="F53" s="37"/>
      <c r="G53" s="42">
        <v>-4000</v>
      </c>
      <c r="H53" s="42"/>
      <c r="I53" s="42"/>
      <c r="J53" s="42"/>
      <c r="K53" s="42"/>
      <c r="L53" s="42"/>
      <c r="M53" s="42"/>
      <c r="N53" s="42"/>
      <c r="O53" s="37"/>
      <c r="P53" s="42"/>
      <c r="Q53" s="42"/>
      <c r="R53" s="42"/>
      <c r="S53" s="42"/>
      <c r="T53" s="42"/>
      <c r="U53" s="42"/>
      <c r="V53" s="42"/>
      <c r="W53" s="42"/>
      <c r="X53" s="42">
        <f t="shared" ref="X53:X56" si="3">SUM(D53:V53)</f>
        <v>-4000</v>
      </c>
    </row>
    <row r="54" spans="1:24" s="36" customFormat="1" ht="15.5" x14ac:dyDescent="0.35">
      <c r="A54" s="37"/>
      <c r="B54" s="37" t="s">
        <v>39</v>
      </c>
      <c r="C54" s="42"/>
      <c r="D54" s="42"/>
      <c r="E54" s="42"/>
      <c r="F54" s="37"/>
      <c r="G54" s="42" t="s">
        <v>40</v>
      </c>
      <c r="H54" s="42"/>
      <c r="I54" s="42">
        <v>4000</v>
      </c>
      <c r="J54" s="42"/>
      <c r="K54" s="42"/>
      <c r="L54" s="42"/>
      <c r="M54" s="42">
        <v>5000</v>
      </c>
      <c r="N54" s="42"/>
      <c r="O54" s="37"/>
      <c r="P54" s="42"/>
      <c r="Q54" s="42"/>
      <c r="R54" s="42"/>
      <c r="S54" s="42"/>
      <c r="T54" s="42"/>
      <c r="U54" s="42"/>
      <c r="V54" s="42"/>
      <c r="W54" s="42"/>
      <c r="X54" s="42">
        <f t="shared" si="3"/>
        <v>9000</v>
      </c>
    </row>
    <row r="55" spans="1:24" s="36" customFormat="1" ht="15.5" x14ac:dyDescent="0.35">
      <c r="A55" s="37"/>
      <c r="B55" s="37" t="s">
        <v>42</v>
      </c>
      <c r="C55" s="42"/>
      <c r="D55" s="42"/>
      <c r="E55" s="42"/>
      <c r="F55" s="37"/>
      <c r="G55" s="42"/>
      <c r="H55" s="42"/>
      <c r="I55" s="42"/>
      <c r="J55" s="42">
        <v>-600</v>
      </c>
      <c r="K55" s="42"/>
      <c r="L55" s="42"/>
      <c r="M55" s="42"/>
      <c r="N55" s="42"/>
      <c r="O55" s="37"/>
      <c r="P55" s="42"/>
      <c r="Q55" s="42"/>
      <c r="R55" s="42"/>
      <c r="S55" s="42"/>
      <c r="T55" s="42"/>
      <c r="U55" s="42"/>
      <c r="V55" s="42"/>
      <c r="W55" s="42"/>
      <c r="X55" s="42">
        <f t="shared" si="3"/>
        <v>-600</v>
      </c>
    </row>
    <row r="56" spans="1:24" s="36" customFormat="1" ht="15.5" x14ac:dyDescent="0.35">
      <c r="A56" s="37"/>
      <c r="B56" s="37" t="s">
        <v>44</v>
      </c>
      <c r="C56" s="37"/>
      <c r="D56" s="37"/>
      <c r="E56" s="37"/>
      <c r="F56" s="37"/>
      <c r="G56" s="37"/>
      <c r="H56" s="37"/>
      <c r="I56" s="37"/>
      <c r="J56" s="37"/>
      <c r="K56" s="42"/>
      <c r="L56" s="42">
        <v>4000</v>
      </c>
      <c r="M56" s="42"/>
      <c r="N56" s="42"/>
      <c r="O56" s="37"/>
      <c r="P56" s="42"/>
      <c r="Q56" s="42"/>
      <c r="R56" s="42"/>
      <c r="S56" s="42"/>
      <c r="T56" s="42"/>
      <c r="U56" s="42"/>
      <c r="V56" s="42"/>
      <c r="W56" s="42"/>
      <c r="X56" s="42">
        <f t="shared" si="3"/>
        <v>4000</v>
      </c>
    </row>
    <row r="57" spans="1:24" s="36" customFormat="1" ht="15.5" x14ac:dyDescent="0.35">
      <c r="A57" s="43"/>
      <c r="B57" s="38" t="s">
        <v>67</v>
      </c>
      <c r="C57" s="37"/>
      <c r="D57" s="37"/>
      <c r="E57" s="37"/>
      <c r="F57" s="37"/>
      <c r="G57" s="37"/>
      <c r="H57" s="37"/>
      <c r="I57" s="37"/>
      <c r="J57" s="37"/>
      <c r="K57" s="42"/>
      <c r="L57" s="42"/>
      <c r="M57" s="42"/>
      <c r="N57" s="42"/>
      <c r="O57" s="37"/>
      <c r="P57" s="42"/>
      <c r="Q57" s="42"/>
      <c r="R57" s="42"/>
      <c r="S57" s="42"/>
      <c r="T57" s="42"/>
      <c r="U57" s="42"/>
      <c r="V57" s="42"/>
      <c r="W57" s="42" t="s">
        <v>40</v>
      </c>
      <c r="X57" s="46">
        <f>SUM(X52:X56)</f>
        <v>2400</v>
      </c>
    </row>
    <row r="58" spans="1:24" s="36" customFormat="1" ht="15.5" x14ac:dyDescent="0.35">
      <c r="A58" s="43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37"/>
      <c r="P58" s="42"/>
      <c r="Q58" s="42"/>
      <c r="R58" s="42"/>
      <c r="S58" s="42"/>
      <c r="T58" s="42"/>
      <c r="U58" s="42"/>
      <c r="V58" s="42"/>
      <c r="W58" s="42" t="s">
        <v>40</v>
      </c>
      <c r="X58" s="42"/>
    </row>
    <row r="59" spans="1:24" s="36" customFormat="1" ht="15.5" x14ac:dyDescent="0.35">
      <c r="B59" s="44" t="s">
        <v>11</v>
      </c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7"/>
      <c r="P59" s="42"/>
      <c r="Q59" s="42"/>
      <c r="R59" s="42"/>
      <c r="S59" s="42"/>
      <c r="T59" s="42"/>
      <c r="U59" s="42"/>
      <c r="V59" s="42"/>
      <c r="W59" s="42" t="s">
        <v>40</v>
      </c>
      <c r="X59" s="42"/>
    </row>
    <row r="60" spans="1:24" s="36" customFormat="1" ht="15.5" x14ac:dyDescent="0.35">
      <c r="A60" s="45" t="s">
        <v>21</v>
      </c>
      <c r="B60" s="37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7"/>
      <c r="P60" s="42"/>
      <c r="Q60" s="42"/>
      <c r="R60" s="42"/>
      <c r="S60" s="42"/>
      <c r="T60" s="42"/>
      <c r="U60" s="42"/>
      <c r="V60" s="42"/>
      <c r="W60" s="42" t="s">
        <v>40</v>
      </c>
      <c r="X60" s="42"/>
    </row>
    <row r="61" spans="1:24" s="36" customFormat="1" ht="15.5" x14ac:dyDescent="0.35">
      <c r="A61" s="37"/>
      <c r="B61" s="37" t="s">
        <v>12</v>
      </c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7"/>
      <c r="P61" s="42"/>
      <c r="Q61" s="42"/>
      <c r="R61" s="42"/>
      <c r="S61" s="42"/>
      <c r="T61" s="42"/>
      <c r="U61" s="42"/>
      <c r="V61" s="42"/>
      <c r="W61" s="37"/>
      <c r="X61" s="42">
        <f>X46</f>
        <v>750</v>
      </c>
    </row>
    <row r="62" spans="1:24" s="36" customFormat="1" ht="15.5" x14ac:dyDescent="0.35">
      <c r="A62" s="37"/>
      <c r="B62" s="37" t="s">
        <v>13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7"/>
      <c r="P62" s="42"/>
      <c r="Q62" s="42"/>
      <c r="R62" s="42"/>
      <c r="S62" s="42"/>
      <c r="T62" s="42"/>
      <c r="U62" s="42"/>
      <c r="V62" s="42"/>
      <c r="W62" s="37"/>
      <c r="X62" s="42">
        <f>X38</f>
        <v>500</v>
      </c>
    </row>
    <row r="63" spans="1:24" s="36" customFormat="1" ht="15.5" x14ac:dyDescent="0.35">
      <c r="A63" s="37"/>
      <c r="B63" s="37" t="s">
        <v>14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7"/>
      <c r="P63" s="42"/>
      <c r="Q63" s="42"/>
      <c r="R63" s="42"/>
      <c r="S63" s="42"/>
      <c r="T63" s="42"/>
      <c r="U63" s="42"/>
      <c r="V63" s="42"/>
      <c r="W63" s="37"/>
      <c r="X63" s="42">
        <f>-X5</f>
        <v>-10000</v>
      </c>
    </row>
    <row r="64" spans="1:24" s="36" customFormat="1" ht="15.5" x14ac:dyDescent="0.35">
      <c r="A64" s="37"/>
      <c r="B64" s="37" t="s">
        <v>68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7"/>
      <c r="P64" s="42"/>
      <c r="Q64" s="42"/>
      <c r="R64" s="42"/>
      <c r="S64" s="42"/>
      <c r="T64" s="42"/>
      <c r="U64" s="42"/>
      <c r="V64" s="42"/>
      <c r="W64" s="37"/>
      <c r="X64" s="42">
        <f>-X6</f>
        <v>-4000</v>
      </c>
    </row>
    <row r="65" spans="1:24" s="36" customFormat="1" ht="15.5" x14ac:dyDescent="0.35">
      <c r="A65" s="37"/>
      <c r="B65" s="37" t="s">
        <v>69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7"/>
      <c r="P65" s="42"/>
      <c r="Q65" s="42"/>
      <c r="R65" s="42"/>
      <c r="S65" s="42"/>
      <c r="T65" s="42"/>
      <c r="U65" s="42"/>
      <c r="V65" s="42"/>
      <c r="W65" s="37"/>
      <c r="X65" s="42">
        <f>-X7</f>
        <v>-500</v>
      </c>
    </row>
    <row r="66" spans="1:24" s="36" customFormat="1" ht="15.5" x14ac:dyDescent="0.35">
      <c r="A66" s="37"/>
      <c r="B66" s="37" t="s">
        <v>70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7"/>
      <c r="P66" s="42"/>
      <c r="Q66" s="42"/>
      <c r="R66" s="42"/>
      <c r="S66" s="42"/>
      <c r="T66" s="42"/>
      <c r="U66" s="42"/>
      <c r="V66" s="42"/>
      <c r="W66" s="37"/>
      <c r="X66" s="42">
        <f>-X8</f>
        <v>-3000</v>
      </c>
    </row>
    <row r="67" spans="1:24" s="36" customFormat="1" ht="15.5" x14ac:dyDescent="0.35">
      <c r="A67" s="37"/>
      <c r="B67" s="37" t="s">
        <v>15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7"/>
      <c r="P67" s="42"/>
      <c r="Q67" s="42"/>
      <c r="R67" s="42"/>
      <c r="S67" s="42"/>
      <c r="T67" s="42"/>
      <c r="U67" s="42"/>
      <c r="V67" s="42"/>
      <c r="W67" s="37"/>
      <c r="X67" s="42">
        <f>X17</f>
        <v>8000</v>
      </c>
    </row>
    <row r="68" spans="1:24" s="36" customFormat="1" ht="15.5" x14ac:dyDescent="0.35">
      <c r="A68" s="37"/>
      <c r="B68" s="37" t="s">
        <v>71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7"/>
      <c r="P68" s="42"/>
      <c r="Q68" s="42"/>
      <c r="R68" s="42"/>
      <c r="S68" s="42"/>
      <c r="T68" s="42"/>
      <c r="U68" s="42"/>
      <c r="V68" s="42"/>
      <c r="W68" s="37"/>
      <c r="X68" s="42">
        <f>X18</f>
        <v>5000</v>
      </c>
    </row>
    <row r="69" spans="1:24" s="36" customFormat="1" ht="15.5" x14ac:dyDescent="0.35">
      <c r="A69" s="37"/>
      <c r="B69" s="37" t="s">
        <v>72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7"/>
      <c r="P69" s="42"/>
      <c r="Q69" s="42"/>
      <c r="R69" s="42"/>
      <c r="S69" s="42"/>
      <c r="T69" s="42"/>
      <c r="U69" s="42"/>
      <c r="V69" s="42"/>
      <c r="W69" s="37"/>
      <c r="X69" s="42">
        <f>X20</f>
        <v>500</v>
      </c>
    </row>
    <row r="70" spans="1:24" s="36" customFormat="1" ht="15.5" x14ac:dyDescent="0.35">
      <c r="A70" s="37"/>
      <c r="B70" s="37" t="s">
        <v>73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7"/>
      <c r="P70" s="42"/>
      <c r="Q70" s="42"/>
      <c r="R70" s="42"/>
      <c r="S70" s="42"/>
      <c r="T70" s="42"/>
      <c r="U70" s="42"/>
      <c r="V70" s="42"/>
      <c r="W70" s="37"/>
      <c r="X70" s="42">
        <f>X21</f>
        <v>4800</v>
      </c>
    </row>
    <row r="71" spans="1:24" s="36" customFormat="1" ht="15.5" x14ac:dyDescent="0.35">
      <c r="A71" s="37"/>
      <c r="B71" s="37" t="s">
        <v>74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7"/>
      <c r="P71" s="42"/>
      <c r="Q71" s="42"/>
      <c r="R71" s="42"/>
      <c r="S71" s="42"/>
      <c r="T71" s="42"/>
      <c r="U71" s="42"/>
      <c r="V71" s="42"/>
      <c r="W71" s="37"/>
      <c r="X71" s="42">
        <f>X23</f>
        <v>100</v>
      </c>
    </row>
    <row r="72" spans="1:24" s="36" customFormat="1" ht="15.5" x14ac:dyDescent="0.35">
      <c r="B72" s="39" t="s">
        <v>67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7"/>
      <c r="P72" s="42"/>
      <c r="Q72" s="42"/>
      <c r="R72" s="42"/>
      <c r="S72" s="42"/>
      <c r="T72" s="42"/>
      <c r="U72" s="42"/>
      <c r="V72" s="42"/>
      <c r="W72" s="37"/>
      <c r="X72" s="46">
        <f>SUM(X61:X71)</f>
        <v>2150</v>
      </c>
    </row>
    <row r="73" spans="1:24" s="36" customFormat="1" ht="15.5" x14ac:dyDescent="0.35">
      <c r="A73" s="45" t="s">
        <v>22</v>
      </c>
      <c r="B73" s="37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42"/>
      <c r="Q73" s="42"/>
      <c r="R73" s="42"/>
      <c r="S73" s="42"/>
      <c r="T73" s="42"/>
      <c r="U73" s="42"/>
      <c r="V73" s="42"/>
      <c r="W73" s="37"/>
      <c r="X73" s="42" t="s">
        <v>40</v>
      </c>
    </row>
    <row r="74" spans="1:24" s="36" customFormat="1" ht="15.5" x14ac:dyDescent="0.35">
      <c r="A74" s="37"/>
      <c r="B74" s="37" t="s">
        <v>36</v>
      </c>
      <c r="C74" s="42"/>
      <c r="D74" s="42"/>
      <c r="E74" s="42"/>
      <c r="F74" s="42"/>
      <c r="G74" s="42">
        <v>-10000</v>
      </c>
      <c r="H74" s="42"/>
      <c r="I74" s="42"/>
      <c r="J74" s="42"/>
      <c r="K74" s="42"/>
      <c r="L74" s="42"/>
      <c r="M74" s="42"/>
      <c r="N74" s="42"/>
      <c r="O74" s="37"/>
      <c r="P74" s="42"/>
      <c r="Q74" s="42"/>
      <c r="R74" s="42"/>
      <c r="S74" s="42"/>
      <c r="T74" s="42"/>
      <c r="U74" s="42"/>
      <c r="V74" s="42"/>
      <c r="W74" s="37"/>
      <c r="X74" s="42">
        <f>SUM(D74:V74)</f>
        <v>-10000</v>
      </c>
    </row>
    <row r="75" spans="1:24" s="36" customFormat="1" ht="15.5" x14ac:dyDescent="0.35">
      <c r="A75" s="37"/>
      <c r="B75" s="37" t="s">
        <v>37</v>
      </c>
      <c r="C75" s="42"/>
      <c r="D75" s="42"/>
      <c r="E75" s="42"/>
      <c r="F75" s="42"/>
      <c r="G75" s="42"/>
      <c r="H75" s="42">
        <v>-6000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>
        <f>SUM(D75:V75)</f>
        <v>-6000</v>
      </c>
    </row>
    <row r="76" spans="1:24" s="36" customFormat="1" ht="15.5" x14ac:dyDescent="0.35">
      <c r="B76" s="39" t="s">
        <v>75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6">
        <f>SUM(X74:X75)</f>
        <v>-16000</v>
      </c>
    </row>
    <row r="77" spans="1:24" s="36" customFormat="1" ht="15.5" x14ac:dyDescent="0.35">
      <c r="A77" s="45" t="s">
        <v>23</v>
      </c>
      <c r="B77" s="37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 t="s">
        <v>40</v>
      </c>
    </row>
    <row r="78" spans="1:24" s="36" customFormat="1" ht="15.5" x14ac:dyDescent="0.35">
      <c r="A78" s="37"/>
      <c r="B78" s="37" t="s">
        <v>28</v>
      </c>
      <c r="C78" s="37"/>
      <c r="D78" s="42">
        <v>60000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>
        <f>SUM(D78:V78)</f>
        <v>60000</v>
      </c>
    </row>
    <row r="79" spans="1:24" s="36" customFormat="1" ht="15.5" x14ac:dyDescent="0.35">
      <c r="A79" s="37"/>
      <c r="B79" s="37" t="s">
        <v>43</v>
      </c>
      <c r="C79" s="37"/>
      <c r="D79" s="42"/>
      <c r="E79" s="42"/>
      <c r="F79" s="42"/>
      <c r="G79" s="42"/>
      <c r="H79" s="42"/>
      <c r="I79" s="42"/>
      <c r="J79" s="42"/>
      <c r="K79" s="42">
        <v>20000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>
        <f>SUM(D79:V79)</f>
        <v>20000</v>
      </c>
    </row>
    <row r="80" spans="1:24" s="36" customFormat="1" ht="15.5" x14ac:dyDescent="0.35">
      <c r="B80" s="39" t="s">
        <v>76</v>
      </c>
      <c r="C80" s="37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6">
        <f>SUM(X78:X79)</f>
        <v>80000</v>
      </c>
    </row>
    <row r="81" spans="2:24" s="36" customFormat="1" ht="15.5" x14ac:dyDescent="0.35">
      <c r="B81" s="37" t="s">
        <v>16</v>
      </c>
      <c r="C81" s="37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 t="s">
        <v>40</v>
      </c>
      <c r="X81" s="42">
        <f>X72+X76+X80</f>
        <v>66150</v>
      </c>
    </row>
    <row r="82" spans="2:24" s="36" customFormat="1" ht="15.5" x14ac:dyDescent="0.35">
      <c r="B82" s="37" t="s">
        <v>77</v>
      </c>
      <c r="C82" s="37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 t="s">
        <v>40</v>
      </c>
      <c r="X82" s="42">
        <v>0</v>
      </c>
    </row>
    <row r="83" spans="2:24" s="36" customFormat="1" ht="15.5" x14ac:dyDescent="0.35">
      <c r="B83" s="37" t="s">
        <v>78</v>
      </c>
      <c r="C83" s="37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 t="s">
        <v>40</v>
      </c>
      <c r="X83" s="42">
        <f>X4</f>
        <v>66400</v>
      </c>
    </row>
    <row r="84" spans="2:24" ht="15.5" x14ac:dyDescent="0.3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 t="s">
        <v>40</v>
      </c>
      <c r="X84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E61E2-6672-4AE9-8A01-0E04735CA81A}">
  <dimension ref="A1:D65"/>
  <sheetViews>
    <sheetView tabSelected="1" topLeftCell="A43" zoomScaleNormal="100" workbookViewId="0">
      <selection activeCell="G56" sqref="G56"/>
    </sheetView>
  </sheetViews>
  <sheetFormatPr defaultRowHeight="14.5" x14ac:dyDescent="0.35"/>
  <cols>
    <col min="1" max="1" width="27.6328125" style="25" customWidth="1"/>
    <col min="2" max="2" width="30.26953125" style="25" customWidth="1"/>
    <col min="3" max="3" width="11.26953125" style="48" customWidth="1"/>
    <col min="4" max="4" width="12" style="48" customWidth="1"/>
  </cols>
  <sheetData>
    <row r="1" spans="1:4" x14ac:dyDescent="0.35">
      <c r="A1" s="56" t="s">
        <v>97</v>
      </c>
      <c r="B1" s="56"/>
      <c r="C1" s="47" t="s">
        <v>98</v>
      </c>
      <c r="D1" s="47" t="s">
        <v>99</v>
      </c>
    </row>
    <row r="2" spans="1:4" s="51" customFormat="1" x14ac:dyDescent="0.35">
      <c r="A2" s="49" t="s">
        <v>100</v>
      </c>
      <c r="B2" s="49"/>
      <c r="C2" s="50">
        <v>40000</v>
      </c>
      <c r="D2" s="50"/>
    </row>
    <row r="3" spans="1:4" s="51" customFormat="1" x14ac:dyDescent="0.35">
      <c r="A3" s="51" t="s">
        <v>1</v>
      </c>
      <c r="C3" s="52">
        <v>60000</v>
      </c>
      <c r="D3" s="52"/>
    </row>
    <row r="4" spans="1:4" s="51" customFormat="1" x14ac:dyDescent="0.35">
      <c r="A4" s="53"/>
      <c r="B4" s="53" t="s">
        <v>101</v>
      </c>
      <c r="C4" s="54"/>
      <c r="D4" s="54">
        <f>SUM(C2:C3)</f>
        <v>100000</v>
      </c>
    </row>
    <row r="5" spans="1:4" s="51" customFormat="1" x14ac:dyDescent="0.35">
      <c r="A5" s="57" t="s">
        <v>102</v>
      </c>
      <c r="B5" s="57"/>
      <c r="C5" s="57"/>
      <c r="D5" s="57"/>
    </row>
    <row r="6" spans="1:4" s="51" customFormat="1" x14ac:dyDescent="0.35">
      <c r="A6" s="58"/>
      <c r="B6" s="58"/>
      <c r="C6" s="58"/>
      <c r="D6" s="58"/>
    </row>
    <row r="7" spans="1:4" s="51" customFormat="1" x14ac:dyDescent="0.35">
      <c r="A7" s="51" t="s">
        <v>103</v>
      </c>
      <c r="C7" s="52">
        <v>6000</v>
      </c>
      <c r="D7" s="52"/>
    </row>
    <row r="8" spans="1:4" s="51" customFormat="1" x14ac:dyDescent="0.35">
      <c r="A8" s="53"/>
      <c r="B8" s="53" t="s">
        <v>1</v>
      </c>
      <c r="C8" s="54"/>
      <c r="D8" s="54">
        <f>C7</f>
        <v>6000</v>
      </c>
    </row>
    <row r="9" spans="1:4" s="51" customFormat="1" x14ac:dyDescent="0.35">
      <c r="A9" s="51" t="s">
        <v>104</v>
      </c>
      <c r="C9" s="52">
        <v>4000</v>
      </c>
      <c r="D9" s="52"/>
    </row>
    <row r="10" spans="1:4" s="51" customFormat="1" x14ac:dyDescent="0.35">
      <c r="A10" s="51" t="s">
        <v>34</v>
      </c>
      <c r="C10" s="52">
        <v>10000</v>
      </c>
      <c r="D10" s="52"/>
    </row>
    <row r="11" spans="1:4" s="51" customFormat="1" x14ac:dyDescent="0.35">
      <c r="A11" s="53"/>
      <c r="B11" s="53" t="s">
        <v>1</v>
      </c>
      <c r="C11" s="54"/>
      <c r="D11" s="54">
        <f>SUM(C9:C10)</f>
        <v>14000</v>
      </c>
    </row>
    <row r="12" spans="1:4" s="51" customFormat="1" x14ac:dyDescent="0.35">
      <c r="A12" s="51" t="s">
        <v>105</v>
      </c>
      <c r="C12" s="55">
        <v>6000</v>
      </c>
      <c r="D12" s="52"/>
    </row>
    <row r="13" spans="1:4" s="51" customFormat="1" x14ac:dyDescent="0.35">
      <c r="A13" s="53"/>
      <c r="B13" s="53" t="s">
        <v>1</v>
      </c>
      <c r="C13" s="54"/>
      <c r="D13" s="54">
        <v>6000</v>
      </c>
    </row>
    <row r="14" spans="1:4" s="51" customFormat="1" x14ac:dyDescent="0.35">
      <c r="A14" s="51" t="s">
        <v>1</v>
      </c>
      <c r="C14" s="55">
        <v>4000</v>
      </c>
      <c r="D14" s="52"/>
    </row>
    <row r="15" spans="1:4" s="51" customFormat="1" x14ac:dyDescent="0.35">
      <c r="A15" s="53"/>
      <c r="B15" s="53" t="s">
        <v>106</v>
      </c>
      <c r="C15" s="54"/>
      <c r="D15" s="54">
        <f>C14</f>
        <v>4000</v>
      </c>
    </row>
    <row r="16" spans="1:4" s="51" customFormat="1" x14ac:dyDescent="0.35">
      <c r="A16" s="51" t="s">
        <v>107</v>
      </c>
      <c r="C16" s="52">
        <v>600</v>
      </c>
      <c r="D16" s="52"/>
    </row>
    <row r="17" spans="1:4" s="51" customFormat="1" x14ac:dyDescent="0.35">
      <c r="A17" s="53"/>
      <c r="B17" s="53" t="s">
        <v>1</v>
      </c>
      <c r="C17" s="54"/>
      <c r="D17" s="54">
        <f>C16</f>
        <v>600</v>
      </c>
    </row>
    <row r="18" spans="1:4" s="51" customFormat="1" x14ac:dyDescent="0.35">
      <c r="A18" s="51" t="s">
        <v>1</v>
      </c>
      <c r="C18" s="52">
        <v>20000</v>
      </c>
      <c r="D18" s="52"/>
    </row>
    <row r="19" spans="1:4" s="51" customFormat="1" x14ac:dyDescent="0.35">
      <c r="A19" s="53"/>
      <c r="B19" s="53" t="s">
        <v>108</v>
      </c>
      <c r="C19" s="54"/>
      <c r="D19" s="54">
        <f>C18</f>
        <v>20000</v>
      </c>
    </row>
    <row r="20" spans="1:4" s="51" customFormat="1" x14ac:dyDescent="0.35">
      <c r="A20" s="51" t="s">
        <v>1</v>
      </c>
      <c r="C20" s="52">
        <v>4000</v>
      </c>
      <c r="D20" s="52"/>
    </row>
    <row r="21" spans="1:4" s="51" customFormat="1" x14ac:dyDescent="0.35">
      <c r="A21" s="51" t="s">
        <v>109</v>
      </c>
      <c r="C21" s="52">
        <v>4000</v>
      </c>
      <c r="D21" s="52"/>
    </row>
    <row r="22" spans="1:4" s="51" customFormat="1" x14ac:dyDescent="0.35">
      <c r="A22" s="53"/>
      <c r="B22" s="53" t="s">
        <v>6</v>
      </c>
      <c r="C22" s="54"/>
      <c r="D22" s="54">
        <f>SUM(C20:C21)</f>
        <v>8000</v>
      </c>
    </row>
    <row r="23" spans="1:4" s="51" customFormat="1" x14ac:dyDescent="0.35">
      <c r="A23" s="51" t="s">
        <v>1</v>
      </c>
      <c r="C23" s="55">
        <v>5000</v>
      </c>
      <c r="D23" s="52"/>
    </row>
    <row r="24" spans="1:4" s="51" customFormat="1" x14ac:dyDescent="0.35">
      <c r="A24" s="53"/>
      <c r="B24" s="53" t="s">
        <v>106</v>
      </c>
      <c r="C24" s="54"/>
      <c r="D24" s="54">
        <f>C23</f>
        <v>5000</v>
      </c>
    </row>
    <row r="25" spans="1:4" s="51" customFormat="1" x14ac:dyDescent="0.35">
      <c r="A25" s="51" t="s">
        <v>110</v>
      </c>
      <c r="C25" s="55">
        <v>8000</v>
      </c>
      <c r="D25" s="52"/>
    </row>
    <row r="26" spans="1:4" s="51" customFormat="1" x14ac:dyDescent="0.35">
      <c r="A26" s="53"/>
      <c r="B26" s="53" t="s">
        <v>111</v>
      </c>
      <c r="C26" s="54"/>
      <c r="D26" s="54">
        <f>C25</f>
        <v>8000</v>
      </c>
    </row>
    <row r="27" spans="1:4" s="51" customFormat="1" x14ac:dyDescent="0.35">
      <c r="A27" s="51" t="s">
        <v>112</v>
      </c>
      <c r="C27" s="52">
        <v>10000</v>
      </c>
      <c r="D27" s="52"/>
    </row>
    <row r="28" spans="1:4" s="51" customFormat="1" x14ac:dyDescent="0.35">
      <c r="A28" s="53"/>
      <c r="B28" s="53" t="s">
        <v>6</v>
      </c>
      <c r="C28" s="54"/>
      <c r="D28" s="54">
        <f>C27</f>
        <v>10000</v>
      </c>
    </row>
    <row r="29" spans="1:4" s="51" customFormat="1" x14ac:dyDescent="0.35">
      <c r="A29" s="51" t="s">
        <v>113</v>
      </c>
      <c r="C29" s="52">
        <f>500</f>
        <v>500</v>
      </c>
      <c r="D29" s="52"/>
    </row>
    <row r="30" spans="1:4" s="51" customFormat="1" x14ac:dyDescent="0.35">
      <c r="A30" s="53"/>
      <c r="B30" s="53" t="s">
        <v>114</v>
      </c>
      <c r="C30" s="54"/>
      <c r="D30" s="54">
        <f>C29</f>
        <v>500</v>
      </c>
    </row>
    <row r="31" spans="1:4" s="51" customFormat="1" x14ac:dyDescent="0.35">
      <c r="A31" s="51" t="s">
        <v>115</v>
      </c>
      <c r="C31" s="52">
        <f>SUM(D32:D34)</f>
        <v>500</v>
      </c>
      <c r="D31" s="52"/>
    </row>
    <row r="32" spans="1:4" s="51" customFormat="1" x14ac:dyDescent="0.35">
      <c r="B32" s="51" t="s">
        <v>116</v>
      </c>
      <c r="C32" s="52"/>
      <c r="D32" s="52">
        <v>100</v>
      </c>
    </row>
    <row r="33" spans="1:4" s="51" customFormat="1" x14ac:dyDescent="0.35">
      <c r="B33" s="51" t="s">
        <v>117</v>
      </c>
      <c r="C33" s="52"/>
      <c r="D33" s="52">
        <v>200</v>
      </c>
    </row>
    <row r="34" spans="1:4" s="51" customFormat="1" x14ac:dyDescent="0.35">
      <c r="A34" s="53"/>
      <c r="B34" s="53" t="s">
        <v>118</v>
      </c>
      <c r="C34" s="54"/>
      <c r="D34" s="54">
        <v>200</v>
      </c>
    </row>
    <row r="35" spans="1:4" s="51" customFormat="1" x14ac:dyDescent="0.35">
      <c r="A35" s="51" t="s">
        <v>119</v>
      </c>
      <c r="C35" s="52">
        <v>4800</v>
      </c>
      <c r="D35" s="52"/>
    </row>
    <row r="36" spans="1:4" s="51" customFormat="1" x14ac:dyDescent="0.35">
      <c r="A36" s="53"/>
      <c r="B36" s="53" t="s">
        <v>120</v>
      </c>
      <c r="C36" s="54"/>
      <c r="D36" s="54">
        <f>C35</f>
        <v>4800</v>
      </c>
    </row>
    <row r="37" spans="1:4" s="51" customFormat="1" x14ac:dyDescent="0.35">
      <c r="A37" s="51" t="s">
        <v>121</v>
      </c>
      <c r="C37" s="52">
        <f>C7/3</f>
        <v>2000</v>
      </c>
      <c r="D37" s="52"/>
    </row>
    <row r="38" spans="1:4" s="51" customFormat="1" x14ac:dyDescent="0.35">
      <c r="A38" s="53"/>
      <c r="B38" s="53" t="s">
        <v>103</v>
      </c>
      <c r="C38" s="54"/>
      <c r="D38" s="54">
        <f>C37</f>
        <v>2000</v>
      </c>
    </row>
    <row r="39" spans="1:4" s="51" customFormat="1" x14ac:dyDescent="0.35">
      <c r="A39" s="51" t="s">
        <v>122</v>
      </c>
      <c r="C39" s="52">
        <v>1000</v>
      </c>
      <c r="D39" s="52"/>
    </row>
    <row r="40" spans="1:4" s="51" customFormat="1" x14ac:dyDescent="0.35">
      <c r="A40" s="53"/>
      <c r="B40" s="53" t="s">
        <v>104</v>
      </c>
      <c r="C40" s="54"/>
      <c r="D40" s="54">
        <f>C39</f>
        <v>1000</v>
      </c>
    </row>
    <row r="41" spans="1:4" s="51" customFormat="1" x14ac:dyDescent="0.35">
      <c r="A41" s="51" t="s">
        <v>123</v>
      </c>
      <c r="C41" s="52">
        <f>D42</f>
        <v>100</v>
      </c>
      <c r="D41" s="52"/>
    </row>
    <row r="42" spans="1:4" s="51" customFormat="1" x14ac:dyDescent="0.35">
      <c r="A42" s="53"/>
      <c r="B42" s="53" t="s">
        <v>107</v>
      </c>
      <c r="C42" s="54"/>
      <c r="D42" s="54">
        <f>C16/6</f>
        <v>100</v>
      </c>
    </row>
    <row r="43" spans="1:4" s="51" customFormat="1" x14ac:dyDescent="0.35">
      <c r="A43" s="51" t="s">
        <v>124</v>
      </c>
      <c r="C43" s="52">
        <v>100</v>
      </c>
      <c r="D43" s="52"/>
    </row>
    <row r="44" spans="1:4" s="51" customFormat="1" x14ac:dyDescent="0.35">
      <c r="A44" s="53"/>
      <c r="B44" s="53" t="s">
        <v>125</v>
      </c>
      <c r="C44" s="54"/>
      <c r="D44" s="54">
        <v>100</v>
      </c>
    </row>
    <row r="45" spans="1:4" s="51" customFormat="1" x14ac:dyDescent="0.35">
      <c r="A45" s="51" t="s">
        <v>130</v>
      </c>
      <c r="C45" s="52">
        <f>(C48-SUM(D51:D58))*0.25</f>
        <v>250</v>
      </c>
      <c r="D45" s="52"/>
    </row>
    <row r="46" spans="1:4" s="51" customFormat="1" x14ac:dyDescent="0.35">
      <c r="B46" s="51" t="s">
        <v>140</v>
      </c>
      <c r="C46" s="52"/>
      <c r="D46" s="52">
        <f>C45</f>
        <v>250</v>
      </c>
    </row>
    <row r="47" spans="1:4" s="51" customFormat="1" x14ac:dyDescent="0.35">
      <c r="A47" s="61" t="s">
        <v>139</v>
      </c>
      <c r="B47" s="62"/>
      <c r="C47" s="63"/>
      <c r="D47" s="63"/>
    </row>
    <row r="48" spans="1:4" s="51" customFormat="1" x14ac:dyDescent="0.35">
      <c r="A48" s="64" t="s">
        <v>6</v>
      </c>
      <c r="B48" s="64"/>
      <c r="C48" s="65">
        <f>D22+D28</f>
        <v>18000</v>
      </c>
      <c r="D48" s="65"/>
    </row>
    <row r="49" spans="1:4" s="51" customFormat="1" x14ac:dyDescent="0.35">
      <c r="A49" s="66"/>
      <c r="B49" s="66" t="s">
        <v>128</v>
      </c>
      <c r="C49" s="67"/>
      <c r="D49" s="67">
        <f>C48</f>
        <v>18000</v>
      </c>
    </row>
    <row r="50" spans="1:4" s="51" customFormat="1" x14ac:dyDescent="0.35">
      <c r="A50" s="62" t="s">
        <v>128</v>
      </c>
      <c r="B50" s="62"/>
      <c r="C50" s="63">
        <f>SUM(D51:D59)</f>
        <v>17250</v>
      </c>
      <c r="D50" s="63"/>
    </row>
    <row r="51" spans="1:4" s="51" customFormat="1" x14ac:dyDescent="0.35">
      <c r="A51" s="62"/>
      <c r="B51" s="62" t="s">
        <v>45</v>
      </c>
      <c r="C51" s="62"/>
      <c r="D51" s="63">
        <f>C25</f>
        <v>8000</v>
      </c>
    </row>
    <row r="52" spans="1:4" s="51" customFormat="1" x14ac:dyDescent="0.35">
      <c r="A52" s="62"/>
      <c r="B52" s="62" t="s">
        <v>46</v>
      </c>
      <c r="C52" s="62"/>
      <c r="D52" s="63">
        <f>C29</f>
        <v>500</v>
      </c>
    </row>
    <row r="53" spans="1:4" s="51" customFormat="1" x14ac:dyDescent="0.35">
      <c r="A53" s="62"/>
      <c r="B53" s="62" t="s">
        <v>8</v>
      </c>
      <c r="C53" s="62"/>
      <c r="D53" s="63">
        <f>C31</f>
        <v>500</v>
      </c>
    </row>
    <row r="54" spans="1:4" s="51" customFormat="1" x14ac:dyDescent="0.35">
      <c r="A54" s="62"/>
      <c r="B54" s="62" t="s">
        <v>60</v>
      </c>
      <c r="C54" s="62"/>
      <c r="D54" s="63">
        <f>C37</f>
        <v>2000</v>
      </c>
    </row>
    <row r="55" spans="1:4" s="51" customFormat="1" x14ac:dyDescent="0.35">
      <c r="A55" s="62"/>
      <c r="B55" s="62" t="s">
        <v>59</v>
      </c>
      <c r="C55" s="62"/>
      <c r="D55" s="63">
        <f>C35</f>
        <v>4800</v>
      </c>
    </row>
    <row r="56" spans="1:4" s="51" customFormat="1" x14ac:dyDescent="0.35">
      <c r="A56" s="62"/>
      <c r="B56" s="62" t="s">
        <v>7</v>
      </c>
      <c r="C56" s="62"/>
      <c r="D56" s="63">
        <f>C39</f>
        <v>1000</v>
      </c>
    </row>
    <row r="57" spans="1:4" s="51" customFormat="1" x14ac:dyDescent="0.35">
      <c r="A57" s="62"/>
      <c r="B57" s="62" t="s">
        <v>61</v>
      </c>
      <c r="C57" s="62"/>
      <c r="D57" s="63">
        <f>C41</f>
        <v>100</v>
      </c>
    </row>
    <row r="58" spans="1:4" s="51" customFormat="1" x14ac:dyDescent="0.35">
      <c r="A58" s="62"/>
      <c r="B58" s="62" t="s">
        <v>9</v>
      </c>
      <c r="C58" s="62"/>
      <c r="D58" s="68">
        <f>C43</f>
        <v>100</v>
      </c>
    </row>
    <row r="59" spans="1:4" s="51" customFormat="1" x14ac:dyDescent="0.35">
      <c r="A59" s="66"/>
      <c r="B59" s="66" t="s">
        <v>138</v>
      </c>
      <c r="C59" s="66"/>
      <c r="D59" s="67">
        <f>-'Financial Statements'!B12</f>
        <v>250</v>
      </c>
    </row>
    <row r="60" spans="1:4" s="51" customFormat="1" x14ac:dyDescent="0.35">
      <c r="C60" s="52"/>
      <c r="D60" s="52"/>
    </row>
    <row r="61" spans="1:4" s="51" customFormat="1" x14ac:dyDescent="0.35">
      <c r="C61" s="52"/>
      <c r="D61" s="52"/>
    </row>
    <row r="62" spans="1:4" s="51" customFormat="1" x14ac:dyDescent="0.35">
      <c r="C62" s="52"/>
      <c r="D62" s="52"/>
    </row>
    <row r="63" spans="1:4" s="51" customFormat="1" x14ac:dyDescent="0.35">
      <c r="C63" s="52"/>
      <c r="D63" s="52"/>
    </row>
    <row r="64" spans="1:4" s="51" customFormat="1" x14ac:dyDescent="0.35">
      <c r="C64" s="52"/>
      <c r="D64" s="52"/>
    </row>
    <row r="65" spans="3:4" s="51" customFormat="1" x14ac:dyDescent="0.35">
      <c r="C65" s="52"/>
      <c r="D65" s="52"/>
    </row>
  </sheetData>
  <mergeCells count="2">
    <mergeCell ref="A1:B1"/>
    <mergeCell ref="A5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B300-4071-4921-83E5-EE5F9AE55B82}">
  <dimension ref="A1:D49"/>
  <sheetViews>
    <sheetView zoomScale="90" zoomScaleNormal="90" workbookViewId="0">
      <selection activeCell="G36" sqref="G36"/>
    </sheetView>
  </sheetViews>
  <sheetFormatPr defaultColWidth="8.81640625" defaultRowHeight="14.5" x14ac:dyDescent="0.35"/>
  <cols>
    <col min="1" max="1" width="40.453125" bestFit="1" customWidth="1"/>
    <col min="2" max="2" width="15.453125" customWidth="1"/>
    <col min="3" max="3" width="25.36328125" bestFit="1" customWidth="1"/>
    <col min="4" max="4" width="16.81640625" customWidth="1"/>
  </cols>
  <sheetData>
    <row r="1" spans="1:3" x14ac:dyDescent="0.35">
      <c r="A1" s="60" t="s">
        <v>94</v>
      </c>
      <c r="B1" s="60"/>
    </row>
    <row r="2" spans="1:3" x14ac:dyDescent="0.35">
      <c r="A2" t="s">
        <v>6</v>
      </c>
      <c r="B2" s="22">
        <f>'Journal Entries'!D22+'Journal Entries'!D28</f>
        <v>18000</v>
      </c>
    </row>
    <row r="3" spans="1:3" x14ac:dyDescent="0.35">
      <c r="A3" t="s">
        <v>86</v>
      </c>
      <c r="B3" s="22">
        <f>-'Journal Entries'!C25</f>
        <v>-8000</v>
      </c>
    </row>
    <row r="4" spans="1:3" x14ac:dyDescent="0.35">
      <c r="A4" t="s">
        <v>87</v>
      </c>
      <c r="B4" s="22">
        <f>-'Journal Entries'!C29</f>
        <v>-500</v>
      </c>
    </row>
    <row r="5" spans="1:3" x14ac:dyDescent="0.35">
      <c r="A5" t="s">
        <v>88</v>
      </c>
      <c r="B5" s="22">
        <f>-'Journal Entries'!C31</f>
        <v>-500</v>
      </c>
    </row>
    <row r="6" spans="1:3" x14ac:dyDescent="0.35">
      <c r="A6" t="s">
        <v>89</v>
      </c>
      <c r="B6" s="22">
        <f>-'Journal Entries'!C37</f>
        <v>-2000</v>
      </c>
    </row>
    <row r="7" spans="1:3" x14ac:dyDescent="0.35">
      <c r="A7" t="s">
        <v>90</v>
      </c>
      <c r="B7" s="22">
        <f>-'Journal Entries'!C35</f>
        <v>-4800</v>
      </c>
    </row>
    <row r="8" spans="1:3" x14ac:dyDescent="0.35">
      <c r="A8" t="s">
        <v>91</v>
      </c>
      <c r="B8" s="22">
        <f>-'Journal Entries'!C39</f>
        <v>-1000</v>
      </c>
    </row>
    <row r="9" spans="1:3" x14ac:dyDescent="0.35">
      <c r="A9" t="s">
        <v>92</v>
      </c>
      <c r="B9" s="22">
        <f>-'Journal Entries'!C41</f>
        <v>-100</v>
      </c>
    </row>
    <row r="10" spans="1:3" x14ac:dyDescent="0.35">
      <c r="A10" t="s">
        <v>93</v>
      </c>
      <c r="B10" s="22">
        <f>-'Journal Entries'!C43</f>
        <v>-100</v>
      </c>
    </row>
    <row r="11" spans="1:3" x14ac:dyDescent="0.35">
      <c r="A11" s="1" t="s">
        <v>129</v>
      </c>
      <c r="B11" s="23">
        <f>SUM(B2:B10)</f>
        <v>1000</v>
      </c>
    </row>
    <row r="12" spans="1:3" x14ac:dyDescent="0.35">
      <c r="A12" s="1" t="s">
        <v>130</v>
      </c>
      <c r="B12" s="23">
        <f>-B11*0.25</f>
        <v>-250</v>
      </c>
    </row>
    <row r="13" spans="1:3" x14ac:dyDescent="0.35">
      <c r="A13" s="1" t="s">
        <v>12</v>
      </c>
      <c r="B13" s="41">
        <f>B11+B12</f>
        <v>750</v>
      </c>
    </row>
    <row r="15" spans="1:3" x14ac:dyDescent="0.35">
      <c r="A15" s="59" t="s">
        <v>126</v>
      </c>
      <c r="B15" s="59"/>
      <c r="C15" s="59"/>
    </row>
    <row r="16" spans="1:3" x14ac:dyDescent="0.35">
      <c r="A16" t="s">
        <v>127</v>
      </c>
      <c r="B16" s="22">
        <f>'Journal Entries'!D4</f>
        <v>100000</v>
      </c>
    </row>
    <row r="17" spans="1:4" x14ac:dyDescent="0.35">
      <c r="A17" t="s">
        <v>133</v>
      </c>
      <c r="B17">
        <v>0</v>
      </c>
    </row>
    <row r="18" spans="1:4" x14ac:dyDescent="0.35">
      <c r="A18" s="1" t="s">
        <v>131</v>
      </c>
      <c r="B18" s="41">
        <f>SUM(B16:B17)</f>
        <v>100000</v>
      </c>
    </row>
    <row r="20" spans="1:4" x14ac:dyDescent="0.35">
      <c r="A20" t="s">
        <v>12</v>
      </c>
      <c r="B20" s="40">
        <f>B13</f>
        <v>750</v>
      </c>
    </row>
    <row r="21" spans="1:4" x14ac:dyDescent="0.35">
      <c r="A21" s="21" t="s">
        <v>132</v>
      </c>
      <c r="B21">
        <f>0</f>
        <v>0</v>
      </c>
    </row>
    <row r="23" spans="1:4" x14ac:dyDescent="0.35">
      <c r="A23" t="s">
        <v>141</v>
      </c>
      <c r="B23" s="40">
        <f>B16</f>
        <v>100000</v>
      </c>
    </row>
    <row r="24" spans="1:4" x14ac:dyDescent="0.35">
      <c r="A24" t="s">
        <v>142</v>
      </c>
      <c r="B24" s="40">
        <f>B17+B20-B21</f>
        <v>750</v>
      </c>
    </row>
    <row r="25" spans="1:4" x14ac:dyDescent="0.35">
      <c r="A25" s="1" t="s">
        <v>143</v>
      </c>
      <c r="B25" s="41">
        <f>SUM(B23:B24)</f>
        <v>100750</v>
      </c>
    </row>
    <row r="31" spans="1:4" ht="45" customHeight="1" x14ac:dyDescent="0.35">
      <c r="A31" s="59" t="s">
        <v>81</v>
      </c>
      <c r="B31" s="59"/>
      <c r="C31" s="59"/>
      <c r="D31" s="59"/>
    </row>
    <row r="32" spans="1:4" x14ac:dyDescent="0.35">
      <c r="A32" s="19" t="s">
        <v>82</v>
      </c>
      <c r="C32" s="20" t="s">
        <v>84</v>
      </c>
      <c r="D32" t="s">
        <v>40</v>
      </c>
    </row>
    <row r="33" spans="1:4" x14ac:dyDescent="0.35">
      <c r="A33" t="s">
        <v>1</v>
      </c>
      <c r="B33" s="22">
        <f>'Journal Entries'!C3-'Journal Entries'!D8-'Journal Entries'!D11-'Journal Entries'!D13+'Journal Entries'!C14-'Journal Entries'!D17+'Journal Entries'!C18+'Journal Entries'!C20+'Journal Entries'!C23</f>
        <v>66400</v>
      </c>
      <c r="C33" s="17" t="s">
        <v>3</v>
      </c>
      <c r="D33" s="22">
        <f>'Journal Entries'!D26</f>
        <v>8000</v>
      </c>
    </row>
    <row r="34" spans="1:4" x14ac:dyDescent="0.35">
      <c r="A34" t="s">
        <v>2</v>
      </c>
      <c r="B34" s="22">
        <f>'Journal Entries'!C27</f>
        <v>10000</v>
      </c>
      <c r="C34" s="17" t="s">
        <v>38</v>
      </c>
      <c r="D34" s="22">
        <f>'Journal Entries'!D15+'Journal Entries'!D24-'Journal Entries'!C21</f>
        <v>5000</v>
      </c>
    </row>
    <row r="35" spans="1:4" x14ac:dyDescent="0.35">
      <c r="A35" t="s">
        <v>29</v>
      </c>
      <c r="B35" s="22">
        <f>'Journal Entries'!C7-'Journal Entries'!D38</f>
        <v>4000</v>
      </c>
      <c r="C35" s="17" t="s">
        <v>4</v>
      </c>
      <c r="D35" s="22">
        <f>'Journal Entries'!D44</f>
        <v>100</v>
      </c>
    </row>
    <row r="36" spans="1:4" x14ac:dyDescent="0.35">
      <c r="A36" t="s">
        <v>41</v>
      </c>
      <c r="B36" s="22">
        <f>'Journal Entries'!C16-'Journal Entries'!D42</f>
        <v>500</v>
      </c>
      <c r="C36" s="17" t="s">
        <v>47</v>
      </c>
      <c r="D36" s="22">
        <f>'Journal Entries'!D30</f>
        <v>500</v>
      </c>
    </row>
    <row r="37" spans="1:4" x14ac:dyDescent="0.35">
      <c r="A37" t="s">
        <v>33</v>
      </c>
      <c r="B37" s="22">
        <f>'Journal Entries'!C9-'Journal Entries'!D40</f>
        <v>3000</v>
      </c>
      <c r="C37" s="17" t="s">
        <v>134</v>
      </c>
      <c r="D37" s="22">
        <f>-'Financial Statements'!B12</f>
        <v>250</v>
      </c>
    </row>
    <row r="38" spans="1:4" x14ac:dyDescent="0.35">
      <c r="B38" s="22"/>
      <c r="C38" s="17" t="s">
        <v>58</v>
      </c>
      <c r="D38" s="22">
        <f>'Journal Entries'!D36</f>
        <v>4800</v>
      </c>
    </row>
    <row r="39" spans="1:4" x14ac:dyDescent="0.35">
      <c r="A39" s="19"/>
      <c r="B39" s="22"/>
      <c r="C39" s="18" t="s">
        <v>85</v>
      </c>
      <c r="D39" s="22"/>
    </row>
    <row r="40" spans="1:4" x14ac:dyDescent="0.35">
      <c r="A40" s="19" t="s">
        <v>83</v>
      </c>
      <c r="B40" s="22" t="s">
        <v>40</v>
      </c>
      <c r="C40" s="17" t="s">
        <v>48</v>
      </c>
      <c r="D40" s="22">
        <f>'Journal Entries'!D19</f>
        <v>20000</v>
      </c>
    </row>
    <row r="41" spans="1:4" x14ac:dyDescent="0.35">
      <c r="A41" s="21" t="s">
        <v>34</v>
      </c>
      <c r="B41" s="22">
        <f>'Journal Entries'!C10</f>
        <v>10000</v>
      </c>
      <c r="C41" s="18" t="s">
        <v>63</v>
      </c>
      <c r="D41" s="22">
        <f>SUM(D33:D38)+D40</f>
        <v>38650</v>
      </c>
    </row>
    <row r="42" spans="1:4" x14ac:dyDescent="0.35">
      <c r="A42" s="21" t="s">
        <v>135</v>
      </c>
      <c r="B42" s="22">
        <f>-'Journal Entries'!D33</f>
        <v>-200</v>
      </c>
      <c r="C42" s="17"/>
      <c r="D42" s="22" t="s">
        <v>40</v>
      </c>
    </row>
    <row r="43" spans="1:4" x14ac:dyDescent="0.35">
      <c r="A43" s="21" t="s">
        <v>105</v>
      </c>
      <c r="B43" s="22">
        <f>'Journal Entries'!C12</f>
        <v>6000</v>
      </c>
      <c r="C43" s="17" t="s">
        <v>95</v>
      </c>
      <c r="D43" s="22">
        <f>B23</f>
        <v>100000</v>
      </c>
    </row>
    <row r="44" spans="1:4" x14ac:dyDescent="0.35">
      <c r="A44" t="s">
        <v>136</v>
      </c>
      <c r="B44" s="22">
        <f>-'Journal Entries'!D34</f>
        <v>-200</v>
      </c>
      <c r="C44" s="17" t="s">
        <v>5</v>
      </c>
      <c r="D44" s="40">
        <f>B24</f>
        <v>750</v>
      </c>
    </row>
    <row r="45" spans="1:4" x14ac:dyDescent="0.35">
      <c r="A45" s="21" t="s">
        <v>27</v>
      </c>
      <c r="B45" s="22">
        <f>'Journal Entries'!C2</f>
        <v>40000</v>
      </c>
      <c r="C45" s="18" t="s">
        <v>64</v>
      </c>
      <c r="D45" s="22">
        <f>SUM(D43:D44)</f>
        <v>100750</v>
      </c>
    </row>
    <row r="46" spans="1:4" x14ac:dyDescent="0.35">
      <c r="A46" s="21" t="s">
        <v>137</v>
      </c>
      <c r="B46" s="22">
        <f>-'Journal Entries'!D32</f>
        <v>-100</v>
      </c>
      <c r="C46" s="18"/>
      <c r="D46" s="22"/>
    </row>
    <row r="47" spans="1:4" x14ac:dyDescent="0.35">
      <c r="A47" s="1" t="s">
        <v>62</v>
      </c>
      <c r="B47" s="23">
        <f>SUM(B33:B46)</f>
        <v>139400</v>
      </c>
      <c r="C47" s="18" t="s">
        <v>65</v>
      </c>
      <c r="D47" s="23">
        <f>SUM(D45+D41)</f>
        <v>139400</v>
      </c>
    </row>
    <row r="49" ht="5.25" customHeight="1" x14ac:dyDescent="0.35"/>
  </sheetData>
  <mergeCells count="3">
    <mergeCell ref="A31:D31"/>
    <mergeCell ref="A1:B1"/>
    <mergeCell ref="A15:C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B1EA49D3EAF94DBEA2E7F74DFAD098" ma:contentTypeVersion="10" ma:contentTypeDescription="Create a new document." ma:contentTypeScope="" ma:versionID="9708229e3076560720d675b2aceb0bde">
  <xsd:schema xmlns:xsd="http://www.w3.org/2001/XMLSchema" xmlns:xs="http://www.w3.org/2001/XMLSchema" xmlns:p="http://schemas.microsoft.com/office/2006/metadata/properties" xmlns:ns3="8e91e53c-42b9-4280-8c19-3252086f8b84" targetNamespace="http://schemas.microsoft.com/office/2006/metadata/properties" ma:root="true" ma:fieldsID="adb39c2a8aa5abb0fcac70f184dc0869" ns3:_="">
    <xsd:import namespace="8e91e53c-42b9-4280-8c19-3252086f8b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1e53c-42b9-4280-8c19-3252086f8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B4465-4866-4917-A42C-F0F06AABB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91e53c-42b9-4280-8c19-3252086f8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6C8DA-7C32-4CCE-BAB9-54AD924133AE}">
  <ds:schemaRefs>
    <ds:schemaRef ds:uri="8e91e53c-42b9-4280-8c19-3252086f8b84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BC393C-61E0-4E01-B941-7FA2B85D0C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 Prairie Transactions</vt:lpstr>
      <vt:lpstr>Journal Entries</vt:lpstr>
      <vt:lpstr>Financial 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LEONIDAS DOUKAKIS</cp:lastModifiedBy>
  <dcterms:created xsi:type="dcterms:W3CDTF">2020-05-05T08:41:07Z</dcterms:created>
  <dcterms:modified xsi:type="dcterms:W3CDTF">2025-10-20T17:50:44Z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0x010100DBB1EA49D3EAF94DBEA2E7F74DFAD098</vt:lpwstr>
  </property>
</Properties>
</file>