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Εφαρμοσμένη Πληροφορική_Διάλεξη 15\"/>
    </mc:Choice>
  </mc:AlternateContent>
  <xr:revisionPtr revIDLastSave="0" documentId="13_ncr:1_{C26EAAA5-259B-46E3-A974-BB8CECB9DC8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Λογικές Συναρτήσεις" sheetId="1" r:id="rId1"/>
    <sheet name="Φύλλο3" sheetId="4" r:id="rId2"/>
    <sheet name="Φύλλο1" sheetId="2" r:id="rId3"/>
    <sheet name="Φύλλο2" sheetId="3" r:id="rId4"/>
  </sheets>
  <externalReferences>
    <externalReference r:id="rId5"/>
  </externalReferences>
  <definedNames>
    <definedName name="Έξοδα">Φύλλο1!$J$11:$M$11</definedName>
    <definedName name="Έσοδα">Φύλλο1!$J$10:$M$10</definedName>
    <definedName name="Σύνολο">Φύλλο1!$E$3:$E$8</definedName>
  </definedNames>
  <calcPr calcId="181029"/>
</workbook>
</file>

<file path=xl/calcChain.xml><?xml version="1.0" encoding="utf-8"?>
<calcChain xmlns="http://schemas.openxmlformats.org/spreadsheetml/2006/main">
  <c r="J11" i="2" l="1"/>
  <c r="B65" i="1" l="1"/>
  <c r="B64" i="1"/>
  <c r="B63" i="1"/>
  <c r="D71" i="1"/>
  <c r="J15" i="2" l="1"/>
  <c r="J10" i="2"/>
  <c r="J6" i="2"/>
  <c r="J14" i="2"/>
  <c r="M12" i="2"/>
  <c r="L12" i="2"/>
  <c r="K12" i="2"/>
  <c r="J12" i="2" l="1"/>
  <c r="J5" i="2" s="1"/>
  <c r="J7" i="2"/>
  <c r="K4" i="2" s="1"/>
  <c r="E8" i="2"/>
  <c r="E7" i="2"/>
  <c r="E6" i="2"/>
  <c r="E5" i="2"/>
  <c r="E4" i="2"/>
  <c r="E3" i="2"/>
  <c r="E7" i="1"/>
  <c r="E9" i="2" l="1"/>
  <c r="F3" i="2" s="1"/>
  <c r="J4" i="2"/>
  <c r="K5" i="2"/>
  <c r="C72" i="1"/>
  <c r="C71" i="1"/>
  <c r="D72" i="1"/>
  <c r="E4" i="1"/>
  <c r="E5" i="1"/>
  <c r="E6" i="1"/>
  <c r="E8" i="1"/>
  <c r="E3" i="1"/>
  <c r="C79" i="1"/>
  <c r="B79" i="1"/>
  <c r="A82" i="1"/>
  <c r="C82" i="1" s="1"/>
  <c r="A80" i="1"/>
  <c r="B80" i="1" s="1"/>
  <c r="A81" i="1"/>
  <c r="B81" i="1" s="1"/>
  <c r="A78" i="1"/>
  <c r="C78" i="1" l="1"/>
  <c r="B78" i="1"/>
  <c r="C81" i="1"/>
  <c r="E9" i="1"/>
  <c r="F3" i="1" s="1"/>
  <c r="B82" i="1"/>
  <c r="C80" i="1"/>
  <c r="D48" i="1"/>
  <c r="E48" i="1" s="1"/>
  <c r="F48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47" i="1"/>
  <c r="C33" i="1"/>
  <c r="E33" i="1" s="1"/>
  <c r="F33" i="1" s="1"/>
  <c r="C34" i="1"/>
  <c r="E34" i="1" s="1"/>
  <c r="C35" i="1"/>
  <c r="E35" i="1" s="1"/>
  <c r="C32" i="1"/>
  <c r="E32" i="1" s="1"/>
  <c r="F35" i="1" l="1"/>
  <c r="E47" i="1"/>
  <c r="F47" i="1" s="1"/>
  <c r="F32" i="1"/>
  <c r="F34" i="1"/>
  <c r="E23" i="1"/>
  <c r="B23" i="1"/>
  <c r="C19" i="1"/>
  <c r="D19" i="1" s="1"/>
  <c r="F19" i="1" s="1"/>
  <c r="C20" i="1"/>
  <c r="D20" i="1" s="1"/>
  <c r="F20" i="1" s="1"/>
  <c r="C21" i="1"/>
  <c r="D21" i="1" s="1"/>
  <c r="F21" i="1" s="1"/>
  <c r="C22" i="1"/>
  <c r="D22" i="1" s="1"/>
  <c r="F22" i="1" s="1"/>
  <c r="C18" i="1"/>
  <c r="C23" i="1" l="1"/>
  <c r="D18" i="1"/>
  <c r="F18" i="1" s="1"/>
  <c r="D23" i="1" l="1"/>
</calcChain>
</file>

<file path=xl/sharedStrings.xml><?xml version="1.0" encoding="utf-8"?>
<sst xmlns="http://schemas.openxmlformats.org/spreadsheetml/2006/main" count="114" uniqueCount="96">
  <si>
    <t>ΚΑΤΑΣΤΑΣΗ ΠΛΗΡΩΜΗΣ</t>
  </si>
  <si>
    <t>Ονοματεπώνυμο</t>
  </si>
  <si>
    <t>Μικτές Αποδοχές</t>
  </si>
  <si>
    <t>Καθαρές Αποδοχές</t>
  </si>
  <si>
    <t>Αριθμός Τέκνων</t>
  </si>
  <si>
    <t>Προοπτική Αύξησης</t>
  </si>
  <si>
    <t>Πάριος Τάκης</t>
  </si>
  <si>
    <t>Καρράς Μίμης</t>
  </si>
  <si>
    <t>Πανδή Δέσποινα</t>
  </si>
  <si>
    <t>Δημητρίου Χαρά</t>
  </si>
  <si>
    <t>Κουβάς Σάκης</t>
  </si>
  <si>
    <t>ΣΥΝΟΛΟ</t>
  </si>
  <si>
    <t>Κρατήσεις</t>
  </si>
  <si>
    <t>Τιμές Αυτοκινήτων</t>
  </si>
  <si>
    <t>Μοντέλο</t>
  </si>
  <si>
    <t>Τιμή</t>
  </si>
  <si>
    <t>Προκαταβολή</t>
  </si>
  <si>
    <t>Άτοκες δόσεις</t>
  </si>
  <si>
    <t>Ποσό δόσης</t>
  </si>
  <si>
    <t>Αποτέλεσμα</t>
  </si>
  <si>
    <t>FIAT 500</t>
  </si>
  <si>
    <t>SMART</t>
  </si>
  <si>
    <t>AUDI A4</t>
  </si>
  <si>
    <t>TOYOTA iQ</t>
  </si>
  <si>
    <t>Η τιμή είναι μικρότερη από € 14,000.</t>
  </si>
  <si>
    <t>Η προκαταβολή των 30% είναι μικρότερη από € 4,500.</t>
  </si>
  <si>
    <t>Οι άτοκες δόσεις είναι 12.</t>
  </si>
  <si>
    <t>Το ποσό δόσης είναι μικρότερο από € 800.</t>
  </si>
  <si>
    <r>
      <t xml:space="preserve">Η στήλη F παρουσιάζει το αποτέλεσμα "ΝΑΙ" όταν ισχύουν </t>
    </r>
    <r>
      <rPr>
        <b/>
        <u/>
        <sz val="11"/>
        <color rgb="FFFF0000"/>
        <rFont val="Calibri"/>
        <family val="2"/>
        <charset val="161"/>
        <scheme val="minor"/>
      </rPr>
      <t>όλα</t>
    </r>
    <r>
      <rPr>
        <sz val="11"/>
        <color rgb="FFFF0000"/>
        <rFont val="Calibri"/>
        <family val="2"/>
        <charset val="161"/>
        <scheme val="minor"/>
      </rPr>
      <t xml:space="preserve"> τα παρακάτω κριτήρια:</t>
    </r>
  </si>
  <si>
    <t>Χρηματιστήριο Αξιών Αθηνών</t>
  </si>
  <si>
    <t>Μετοχές</t>
  </si>
  <si>
    <t>Μεταβολή</t>
  </si>
  <si>
    <t>Τάση</t>
  </si>
  <si>
    <t>Alpha BANK</t>
  </si>
  <si>
    <t>ΓΕΝΙΚΗ ΤΡΑΠΕΖΑ</t>
  </si>
  <si>
    <t>ΕΘΝΙΚΗ ΤΡΑΠΕΖΑ</t>
  </si>
  <si>
    <t>ΕΜΠΟΡΙΚΗ ΤΡΑΠΕΖΑ</t>
  </si>
  <si>
    <t>ΤΡΑΠΕΖΑ ΕΛΛΑΔΟΣ</t>
  </si>
  <si>
    <t>ΤΡΑΠΕΖΑ ΠΕΙΡΑΙΩΣ</t>
  </si>
  <si>
    <t>Η στήλη D παρουσιάζει το αποτέλεσμα "Μεγάλη Αύξηση" όταν η μεταβολή είναι μεγαλύτερη ή ίση του 2%, "Αύξηση" όταν η μεταβολή είναι θετική και έως 2% και "Μείωση" όταν η μεταβολή είναι αρνητική.</t>
  </si>
  <si>
    <r>
      <t xml:space="preserve">Η στήλη F παρουσιάζει την τάση ως "Τάση θετική" όταν ισχύουν </t>
    </r>
    <r>
      <rPr>
        <b/>
        <u/>
        <sz val="11"/>
        <color rgb="FFFF0000"/>
        <rFont val="Calibri"/>
        <family val="2"/>
        <charset val="161"/>
        <scheme val="minor"/>
      </rPr>
      <t>όλα</t>
    </r>
    <r>
      <rPr>
        <sz val="11"/>
        <color rgb="FFFF0000"/>
        <rFont val="Calibri"/>
        <family val="2"/>
        <charset val="161"/>
        <scheme val="minor"/>
      </rPr>
      <t xml:space="preserve"> τα παρακάτω κριτήρια:</t>
    </r>
  </si>
  <si>
    <t>Η μεταβολή είναι θετική.</t>
  </si>
  <si>
    <t>Το αποτέλεσμα είναι "Μεγάλη Αύξηση".</t>
  </si>
  <si>
    <t>Διαφορετικά η τάση παρουσιάζεται ως "Άνοδος" ή "Τάση αρνητική" αντίστοιχα.</t>
  </si>
  <si>
    <t>Σύνταξη με:</t>
  </si>
  <si>
    <t>Είδος</t>
  </si>
  <si>
    <t>Τεμάχια</t>
  </si>
  <si>
    <t>Α/Α</t>
  </si>
  <si>
    <t>Τιμή μονάδας</t>
  </si>
  <si>
    <t>Σύνολο</t>
  </si>
  <si>
    <t>Ποσό πληρωμής</t>
  </si>
  <si>
    <t>Πουκάμισο</t>
  </si>
  <si>
    <t>Σακάκι</t>
  </si>
  <si>
    <t>Παντελόνι</t>
  </si>
  <si>
    <t>Παλτό</t>
  </si>
  <si>
    <t>Γραβάτα</t>
  </si>
  <si>
    <t>Κάλτσες</t>
  </si>
  <si>
    <t>Δώσε τιμή</t>
  </si>
  <si>
    <t>Έλεγχος</t>
  </si>
  <si>
    <t>Εφαρμογή συνάρτησης ΝΟΤ</t>
  </si>
  <si>
    <t>Εφαρμογή συνάρτησης IFERROR</t>
  </si>
  <si>
    <t>Εφαρμογή συναρτήσεων TRUE και FALSE</t>
  </si>
  <si>
    <t>Τα κριτήρια για αύξηση είναι: Μισθός κάτω από € 620 ή δύο και περισσότερα παιδιά.</t>
  </si>
  <si>
    <t>Σύνολο Κερδών</t>
  </si>
  <si>
    <t>Μ.Ο. Κερδών</t>
  </si>
  <si>
    <t>Σύνολο Εσόδων</t>
  </si>
  <si>
    <t>Σύνολο Εξόδων</t>
  </si>
  <si>
    <t>Έσοδα</t>
  </si>
  <si>
    <t>Έξοδα</t>
  </si>
  <si>
    <t>Κέρδη</t>
  </si>
  <si>
    <t>Μέσος Όρος Εσόδων</t>
  </si>
  <si>
    <t>Μέσος Όρος Εξόδων</t>
  </si>
  <si>
    <t>Το ποσό πληρωμής συμπεριλαμβάνει έκπτωση 10% αν το συνολικό κόστος των προϊόντων ξεπερνά τα € 300.</t>
  </si>
  <si>
    <t>Παράδειγμα 2</t>
  </si>
  <si>
    <t>Παράδειγμα 1</t>
  </si>
  <si>
    <t>Παράδειγμα 3</t>
  </si>
  <si>
    <t>Παράδειγμα 4</t>
  </si>
  <si>
    <t>Παράδειγμα 5</t>
  </si>
  <si>
    <t>Παράδειγμα 6</t>
  </si>
  <si>
    <t>Παράδειγμα 7</t>
  </si>
  <si>
    <t>Παράδειγμα 8</t>
  </si>
  <si>
    <t>Παράδειγμα 9</t>
  </si>
  <si>
    <t>P&amp;L 2019-2022</t>
  </si>
  <si>
    <t>Μηνιαία Αποτελέσματα 2019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</si>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</sst>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u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44" fontId="0" fillId="2" borderId="0" xfId="1" applyFont="1" applyFill="1"/>
    <xf numFmtId="0" fontId="0" fillId="2" borderId="1" xfId="0" applyFill="1" applyBorder="1"/>
    <xf numFmtId="44" fontId="0" fillId="2" borderId="1" xfId="1" applyFont="1" applyFill="1" applyBorder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/>
    <xf numFmtId="164" fontId="3" fillId="0" borderId="1" xfId="0" applyNumberFormat="1" applyFont="1" applyBorder="1" applyAlignment="1">
      <alignment horizontal="center"/>
    </xf>
    <xf numFmtId="44" fontId="3" fillId="0" borderId="0" xfId="0" applyNumberFormat="1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5" fontId="0" fillId="2" borderId="0" xfId="1" applyNumberFormat="1" applyFont="1" applyFill="1"/>
    <xf numFmtId="166" fontId="0" fillId="0" borderId="0" xfId="0" applyNumberFormat="1"/>
    <xf numFmtId="0" fontId="3" fillId="0" borderId="0" xfId="0" applyFont="1" applyAlignment="1">
      <alignment vertical="center" wrapText="1"/>
    </xf>
    <xf numFmtId="165" fontId="0" fillId="0" borderId="0" xfId="1" applyNumberFormat="1" applyFont="1" applyFill="1"/>
    <xf numFmtId="9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/>
    <xf numFmtId="10" fontId="0" fillId="0" borderId="0" xfId="2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44" fontId="3" fillId="0" borderId="0" xfId="1" applyFont="1"/>
    <xf numFmtId="167" fontId="0" fillId="2" borderId="0" xfId="1" applyNumberFormat="1" applyFont="1" applyFill="1" applyAlignment="1">
      <alignment horizontal="center" vertical="center"/>
    </xf>
    <xf numFmtId="44" fontId="0" fillId="0" borderId="0" xfId="1" applyFont="1"/>
    <xf numFmtId="44" fontId="0" fillId="0" borderId="0" xfId="1" applyFont="1" applyBorder="1"/>
    <xf numFmtId="44" fontId="0" fillId="3" borderId="0" xfId="1" applyFont="1" applyFill="1" applyBorder="1"/>
    <xf numFmtId="165" fontId="0" fillId="3" borderId="0" xfId="0" applyNumberFormat="1" applyFill="1"/>
    <xf numFmtId="165" fontId="0" fillId="3" borderId="1" xfId="0" applyNumberFormat="1" applyFill="1" applyBorder="1"/>
    <xf numFmtId="44" fontId="3" fillId="0" borderId="2" xfId="1" applyFont="1" applyBorder="1"/>
    <xf numFmtId="44" fontId="3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Κανονικό" xfId="0" builtinId="0"/>
    <cellStyle name="Νομισματική μονάδα" xfId="1" builtinId="4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\Documents\&#917;&#966;&#945;&#961;&#956;&#959;&#963;&#956;&#941;&#957;&#951;%20&#928;&#955;&#951;&#961;&#959;&#966;&#959;&#961;&#953;&#954;&#942;_2025-2026\&#928;&#945;&#961;&#945;&#948;&#949;&#943;&#947;&#956;&#945;&#964;&#945;_&#916;&#953;&#940;&#955;&#949;&#958;&#951;14&#946;.xlsx" TargetMode="External"/><Relationship Id="rId1" Type="http://schemas.openxmlformats.org/officeDocument/2006/relationships/externalLinkPath" Target="&#928;&#945;&#961;&#945;&#948;&#949;&#943;&#947;&#956;&#945;&#964;&#945;_&#916;&#953;&#940;&#955;&#949;&#958;&#951;14&#9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Φύλλο1"/>
      <sheetName val="Φύλλο2"/>
      <sheetName val="Φύλλο3"/>
    </sheetNames>
    <sheetDataSet>
      <sheetData sheetId="0">
        <row r="15">
          <cell r="C15">
            <v>200000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opLeftCell="A61" workbookViewId="0">
      <selection activeCell="F3" sqref="F3"/>
    </sheetView>
  </sheetViews>
  <sheetFormatPr defaultRowHeight="15" x14ac:dyDescent="0.25"/>
  <cols>
    <col min="1" max="1" width="19" customWidth="1"/>
    <col min="2" max="2" width="11.7109375" customWidth="1"/>
    <col min="3" max="3" width="13.5703125" bestFit="1" customWidth="1"/>
    <col min="4" max="4" width="13.28515625" customWidth="1"/>
    <col min="5" max="5" width="15.42578125" bestFit="1" customWidth="1"/>
    <col min="6" max="6" width="18.85546875" bestFit="1" customWidth="1"/>
  </cols>
  <sheetData>
    <row r="1" spans="1:6" x14ac:dyDescent="0.25">
      <c r="A1" s="2" t="s">
        <v>74</v>
      </c>
    </row>
    <row r="2" spans="1:6" x14ac:dyDescent="0.25">
      <c r="A2" s="3" t="s">
        <v>47</v>
      </c>
      <c r="B2" s="2" t="s">
        <v>45</v>
      </c>
      <c r="C2" s="2" t="s">
        <v>46</v>
      </c>
      <c r="D2" s="2" t="s">
        <v>48</v>
      </c>
      <c r="E2" s="2" t="s">
        <v>49</v>
      </c>
      <c r="F2" s="2" t="s">
        <v>50</v>
      </c>
    </row>
    <row r="3" spans="1:6" x14ac:dyDescent="0.25">
      <c r="A3" s="26">
        <v>1</v>
      </c>
      <c r="B3" s="5" t="s">
        <v>51</v>
      </c>
      <c r="C3" s="5">
        <v>2</v>
      </c>
      <c r="D3" s="17">
        <v>12</v>
      </c>
      <c r="E3" s="27">
        <f>D3*C3</f>
        <v>24</v>
      </c>
      <c r="F3" s="29">
        <f>IF(E9&gt;300,E9-E9*0.1,E9)</f>
        <v>293.39999999999998</v>
      </c>
    </row>
    <row r="4" spans="1:6" x14ac:dyDescent="0.25">
      <c r="A4" s="26">
        <v>2</v>
      </c>
      <c r="B4" s="5" t="s">
        <v>52</v>
      </c>
      <c r="C4" s="5">
        <v>1</v>
      </c>
      <c r="D4" s="17">
        <v>95</v>
      </c>
      <c r="E4" s="27">
        <f t="shared" ref="E4:E8" si="0">D4*C4</f>
        <v>95</v>
      </c>
    </row>
    <row r="5" spans="1:6" x14ac:dyDescent="0.25">
      <c r="A5" s="26">
        <v>3</v>
      </c>
      <c r="B5" s="5" t="s">
        <v>53</v>
      </c>
      <c r="C5" s="5">
        <v>1</v>
      </c>
      <c r="D5" s="17">
        <v>45</v>
      </c>
      <c r="E5" s="27">
        <f t="shared" si="0"/>
        <v>45</v>
      </c>
    </row>
    <row r="6" spans="1:6" x14ac:dyDescent="0.25">
      <c r="A6" s="26">
        <v>4</v>
      </c>
      <c r="B6" s="5" t="s">
        <v>54</v>
      </c>
      <c r="C6" s="5">
        <v>1</v>
      </c>
      <c r="D6" s="17">
        <v>120</v>
      </c>
      <c r="E6" s="27">
        <f t="shared" si="0"/>
        <v>120</v>
      </c>
    </row>
    <row r="7" spans="1:6" x14ac:dyDescent="0.25">
      <c r="A7" s="26">
        <v>5</v>
      </c>
      <c r="B7" s="5" t="s">
        <v>55</v>
      </c>
      <c r="C7" s="5">
        <v>2</v>
      </c>
      <c r="D7" s="17">
        <v>15</v>
      </c>
      <c r="E7" s="27">
        <f>D7*C7</f>
        <v>30</v>
      </c>
    </row>
    <row r="8" spans="1:6" x14ac:dyDescent="0.25">
      <c r="A8" s="26">
        <v>6</v>
      </c>
      <c r="B8" s="5" t="s">
        <v>56</v>
      </c>
      <c r="C8" s="5">
        <v>3</v>
      </c>
      <c r="D8" s="17">
        <v>4</v>
      </c>
      <c r="E8" s="28">
        <f t="shared" si="0"/>
        <v>12</v>
      </c>
    </row>
    <row r="9" spans="1:6" x14ac:dyDescent="0.25">
      <c r="E9" s="27">
        <f>SUM(E3:E8)</f>
        <v>326</v>
      </c>
    </row>
    <row r="10" spans="1:6" x14ac:dyDescent="0.25">
      <c r="A10" s="14" t="s">
        <v>72</v>
      </c>
      <c r="E10" s="27"/>
    </row>
    <row r="11" spans="1:6" x14ac:dyDescent="0.25">
      <c r="E11" s="27"/>
    </row>
    <row r="14" spans="1:6" x14ac:dyDescent="0.25">
      <c r="A14" s="2" t="s">
        <v>73</v>
      </c>
    </row>
    <row r="15" spans="1:6" x14ac:dyDescent="0.25">
      <c r="A15" s="39" t="s">
        <v>0</v>
      </c>
      <c r="B15" s="39"/>
      <c r="C15" s="39"/>
      <c r="D15" s="39"/>
      <c r="E15" s="39"/>
      <c r="F15" s="39"/>
    </row>
    <row r="16" spans="1:6" x14ac:dyDescent="0.25">
      <c r="A16" s="39" t="s">
        <v>1</v>
      </c>
      <c r="B16" s="41" t="s">
        <v>2</v>
      </c>
      <c r="C16" s="3" t="s">
        <v>12</v>
      </c>
      <c r="D16" s="41" t="s">
        <v>3</v>
      </c>
      <c r="E16" s="43" t="s">
        <v>4</v>
      </c>
      <c r="F16" s="41" t="s">
        <v>5</v>
      </c>
    </row>
    <row r="17" spans="1:6" x14ac:dyDescent="0.25">
      <c r="A17" s="40"/>
      <c r="B17" s="42"/>
      <c r="C17" s="12">
        <v>0.16500000000000001</v>
      </c>
      <c r="D17" s="42"/>
      <c r="E17" s="44"/>
      <c r="F17" s="42"/>
    </row>
    <row r="18" spans="1:6" x14ac:dyDescent="0.25">
      <c r="A18" s="5" t="s">
        <v>6</v>
      </c>
      <c r="B18" s="6">
        <v>750</v>
      </c>
      <c r="C18" s="1">
        <f>B18*$C$17</f>
        <v>123.75</v>
      </c>
      <c r="D18" s="1">
        <f>B18-C18</f>
        <v>626.25</v>
      </c>
      <c r="E18" s="9">
        <v>2</v>
      </c>
      <c r="F18" s="16" t="str">
        <f>IF(OR(D18&lt;620,E18&gt;=2),"ΑΥΞΗΣΗ","ΌΧΙ ΑΥΞΗΣΗ")</f>
        <v>ΑΥΞΗΣΗ</v>
      </c>
    </row>
    <row r="19" spans="1:6" x14ac:dyDescent="0.25">
      <c r="A19" s="5" t="s">
        <v>7</v>
      </c>
      <c r="B19" s="6">
        <v>700</v>
      </c>
      <c r="C19" s="1">
        <f t="shared" ref="C19:C22" si="1">B19*$C$17</f>
        <v>115.5</v>
      </c>
      <c r="D19" s="1">
        <f t="shared" ref="D19:D22" si="2">B19-C19</f>
        <v>584.5</v>
      </c>
      <c r="E19" s="9">
        <v>0</v>
      </c>
      <c r="F19" s="16" t="str">
        <f t="shared" ref="F19:F22" si="3">IF(OR(D19&lt;620,E19&gt;=2),"ΑΥΞΗΣΗ","ΌΧΙ ΑΥΞΗΣΗ")</f>
        <v>ΑΥΞΗΣΗ</v>
      </c>
    </row>
    <row r="20" spans="1:6" x14ac:dyDescent="0.25">
      <c r="A20" s="5" t="s">
        <v>8</v>
      </c>
      <c r="B20" s="6">
        <v>900</v>
      </c>
      <c r="C20" s="1">
        <f t="shared" si="1"/>
        <v>148.5</v>
      </c>
      <c r="D20" s="1">
        <f t="shared" si="2"/>
        <v>751.5</v>
      </c>
      <c r="E20" s="9">
        <v>1</v>
      </c>
      <c r="F20" s="16" t="str">
        <f t="shared" si="3"/>
        <v>ΌΧΙ ΑΥΞΗΣΗ</v>
      </c>
    </row>
    <row r="21" spans="1:6" x14ac:dyDescent="0.25">
      <c r="A21" s="5" t="s">
        <v>9</v>
      </c>
      <c r="B21" s="6">
        <v>730</v>
      </c>
      <c r="C21" s="1">
        <f t="shared" si="1"/>
        <v>120.45</v>
      </c>
      <c r="D21" s="1">
        <f t="shared" si="2"/>
        <v>609.54999999999995</v>
      </c>
      <c r="E21" s="9">
        <v>2</v>
      </c>
      <c r="F21" s="16" t="str">
        <f t="shared" si="3"/>
        <v>ΑΥΞΗΣΗ</v>
      </c>
    </row>
    <row r="22" spans="1:6" x14ac:dyDescent="0.25">
      <c r="A22" s="7" t="s">
        <v>10</v>
      </c>
      <c r="B22" s="8">
        <v>780</v>
      </c>
      <c r="C22" s="11">
        <f t="shared" si="1"/>
        <v>128.70000000000002</v>
      </c>
      <c r="D22" s="11">
        <f t="shared" si="2"/>
        <v>651.29999999999995</v>
      </c>
      <c r="E22" s="10">
        <v>3</v>
      </c>
      <c r="F22" s="4" t="str">
        <f t="shared" si="3"/>
        <v>ΑΥΞΗΣΗ</v>
      </c>
    </row>
    <row r="23" spans="1:6" x14ac:dyDescent="0.25">
      <c r="A23" s="2" t="s">
        <v>11</v>
      </c>
      <c r="B23" s="13">
        <f>SUM(B18:B22)</f>
        <v>3860</v>
      </c>
      <c r="C23" s="13">
        <f t="shared" ref="C23:D23" si="4">SUM(C18:C22)</f>
        <v>636.9</v>
      </c>
      <c r="D23" s="13">
        <f t="shared" si="4"/>
        <v>3223.1000000000004</v>
      </c>
      <c r="E23" s="3">
        <f>SUM(E18:E22)</f>
        <v>8</v>
      </c>
    </row>
    <row r="24" spans="1:6" x14ac:dyDescent="0.25">
      <c r="A24" s="14" t="s">
        <v>62</v>
      </c>
    </row>
    <row r="28" spans="1:6" x14ac:dyDescent="0.25">
      <c r="A28" s="2" t="s">
        <v>75</v>
      </c>
    </row>
    <row r="29" spans="1:6" x14ac:dyDescent="0.25">
      <c r="A29" s="39" t="s">
        <v>13</v>
      </c>
      <c r="B29" s="39"/>
      <c r="C29" s="39"/>
      <c r="D29" s="39"/>
      <c r="E29" s="39"/>
      <c r="F29" s="39"/>
    </row>
    <row r="30" spans="1:6" x14ac:dyDescent="0.25">
      <c r="A30" s="43" t="s">
        <v>14</v>
      </c>
      <c r="B30" s="43" t="s">
        <v>15</v>
      </c>
      <c r="C30" s="19" t="s">
        <v>16</v>
      </c>
      <c r="D30" s="43" t="s">
        <v>17</v>
      </c>
      <c r="E30" s="43" t="s">
        <v>18</v>
      </c>
      <c r="F30" s="43" t="s">
        <v>19</v>
      </c>
    </row>
    <row r="31" spans="1:6" x14ac:dyDescent="0.25">
      <c r="A31" s="44"/>
      <c r="B31" s="44"/>
      <c r="C31" s="21">
        <v>0.3</v>
      </c>
      <c r="D31" s="44"/>
      <c r="E31" s="44"/>
      <c r="F31" s="44"/>
    </row>
    <row r="32" spans="1:6" x14ac:dyDescent="0.25">
      <c r="A32" s="5" t="s">
        <v>20</v>
      </c>
      <c r="B32" s="17">
        <v>13650</v>
      </c>
      <c r="C32" s="20">
        <f>B32*$C$31</f>
        <v>4095</v>
      </c>
      <c r="D32" s="5">
        <v>12</v>
      </c>
      <c r="E32" s="20">
        <f>(B32-C32)/D32</f>
        <v>796.25</v>
      </c>
      <c r="F32" s="16" t="str">
        <f>IF(AND(B32&lt;14000,C32&lt;4500,D32=12,E32&lt;800),"ΝΑΙ","ΌΧΙ")</f>
        <v>ΝΑΙ</v>
      </c>
    </row>
    <row r="33" spans="1:6" x14ac:dyDescent="0.25">
      <c r="A33" s="5" t="s">
        <v>21</v>
      </c>
      <c r="B33" s="17">
        <v>10750</v>
      </c>
      <c r="C33" s="20">
        <f t="shared" ref="C33:C35" si="5">B33*$C$31</f>
        <v>3225</v>
      </c>
      <c r="D33" s="5">
        <v>12</v>
      </c>
      <c r="E33" s="20">
        <f t="shared" ref="E33:E35" si="6">(B33-C33)/D33</f>
        <v>627.08333333333337</v>
      </c>
      <c r="F33" s="16" t="str">
        <f t="shared" ref="F33:F35" si="7">IF(AND(B33&lt;14000,C33&lt;4500,D33=12,E33&lt;800),"ΝΑΙ","ΌΧΙ")</f>
        <v>ΝΑΙ</v>
      </c>
    </row>
    <row r="34" spans="1:6" x14ac:dyDescent="0.25">
      <c r="A34" s="5" t="s">
        <v>22</v>
      </c>
      <c r="B34" s="17">
        <v>29250</v>
      </c>
      <c r="C34" s="20">
        <f t="shared" si="5"/>
        <v>8775</v>
      </c>
      <c r="D34" s="5">
        <v>6</v>
      </c>
      <c r="E34" s="20">
        <f t="shared" si="6"/>
        <v>3412.5</v>
      </c>
      <c r="F34" s="16" t="str">
        <f t="shared" si="7"/>
        <v>ΌΧΙ</v>
      </c>
    </row>
    <row r="35" spans="1:6" x14ac:dyDescent="0.25">
      <c r="A35" s="5" t="s">
        <v>23</v>
      </c>
      <c r="B35" s="17">
        <v>13110</v>
      </c>
      <c r="C35" s="20">
        <f t="shared" si="5"/>
        <v>3933</v>
      </c>
      <c r="D35" s="5">
        <v>12</v>
      </c>
      <c r="E35" s="20">
        <f t="shared" si="6"/>
        <v>764.75</v>
      </c>
      <c r="F35" s="16" t="str">
        <f t="shared" si="7"/>
        <v>ΝΑΙ</v>
      </c>
    </row>
    <row r="36" spans="1:6" x14ac:dyDescent="0.25">
      <c r="A36" s="14" t="s">
        <v>28</v>
      </c>
      <c r="C36" s="18"/>
    </row>
    <row r="37" spans="1:6" x14ac:dyDescent="0.25">
      <c r="A37" s="14" t="s">
        <v>24</v>
      </c>
      <c r="C37" s="18"/>
    </row>
    <row r="38" spans="1:6" x14ac:dyDescent="0.25">
      <c r="A38" s="14" t="s">
        <v>25</v>
      </c>
      <c r="C38" s="18"/>
    </row>
    <row r="39" spans="1:6" x14ac:dyDescent="0.25">
      <c r="A39" s="14" t="s">
        <v>26</v>
      </c>
      <c r="C39" s="18"/>
    </row>
    <row r="40" spans="1:6" x14ac:dyDescent="0.25">
      <c r="A40" s="14" t="s">
        <v>27</v>
      </c>
      <c r="C40" s="18"/>
    </row>
    <row r="41" spans="1:6" x14ac:dyDescent="0.25">
      <c r="C41" s="18"/>
    </row>
    <row r="44" spans="1:6" x14ac:dyDescent="0.25">
      <c r="A44" s="2" t="s">
        <v>76</v>
      </c>
    </row>
    <row r="45" spans="1:6" x14ac:dyDescent="0.25">
      <c r="A45" s="39" t="s">
        <v>29</v>
      </c>
      <c r="B45" s="39"/>
      <c r="C45" s="39"/>
      <c r="D45" s="39"/>
      <c r="E45" s="39"/>
      <c r="F45" s="39"/>
    </row>
    <row r="46" spans="1:6" x14ac:dyDescent="0.25">
      <c r="A46" s="2" t="s">
        <v>30</v>
      </c>
      <c r="B46" s="22">
        <v>40489</v>
      </c>
      <c r="C46" s="22">
        <v>40561</v>
      </c>
      <c r="D46" s="2" t="s">
        <v>31</v>
      </c>
      <c r="E46" s="2" t="s">
        <v>19</v>
      </c>
      <c r="F46" s="2" t="s">
        <v>32</v>
      </c>
    </row>
    <row r="47" spans="1:6" x14ac:dyDescent="0.25">
      <c r="A47" s="5" t="s">
        <v>33</v>
      </c>
      <c r="B47" s="6">
        <v>3.5</v>
      </c>
      <c r="C47" s="6">
        <v>3.66</v>
      </c>
      <c r="D47" s="23">
        <f>(C47-B47)/B47</f>
        <v>4.5714285714285756E-2</v>
      </c>
      <c r="E47" s="16" t="str">
        <f>IF(D47&lt;0,"Μείωση",IF(D47&lt;0.02,"Αύξηση","Μεγάλη Αύξηση"))</f>
        <v>Μεγάλη Αύξηση</v>
      </c>
      <c r="F47" s="16" t="str">
        <f>IF(AND(D47&gt;0,E47="Μεγάλη Αύξηση"),"Τάση θετική",IF(E47="Αύξηση","Άνοδος","Τάση αρνητική"))</f>
        <v>Τάση θετική</v>
      </c>
    </row>
    <row r="48" spans="1:6" x14ac:dyDescent="0.25">
      <c r="A48" s="5" t="s">
        <v>34</v>
      </c>
      <c r="B48" s="6">
        <v>1.99</v>
      </c>
      <c r="C48" s="6">
        <v>2</v>
      </c>
      <c r="D48" s="23">
        <f t="shared" ref="D48:D52" si="8">(C48-B48)/B48</f>
        <v>5.0251256281407079E-3</v>
      </c>
      <c r="E48" s="16" t="str">
        <f t="shared" ref="E48:E52" si="9">IF(D48&lt;0,"Μείωση",IF(D48&lt;0.02,"Αύξηση","Μεγάλη Αύξηση"))</f>
        <v>Αύξηση</v>
      </c>
      <c r="F48" s="16" t="str">
        <f t="shared" ref="F48:F52" si="10">IF(AND(D48&gt;0,E48="Μεγάλη Αύξηση"),"Τάση θετική",IF(E48="Αύξηση","Άνοδος","Τάση αρνητική"))</f>
        <v>Άνοδος</v>
      </c>
    </row>
    <row r="49" spans="1:6" x14ac:dyDescent="0.25">
      <c r="A49" s="5" t="s">
        <v>35</v>
      </c>
      <c r="B49" s="6">
        <v>7.22</v>
      </c>
      <c r="C49" s="6">
        <v>6.33</v>
      </c>
      <c r="D49" s="23">
        <f t="shared" si="8"/>
        <v>-0.12326869806094179</v>
      </c>
      <c r="E49" s="16" t="str">
        <f t="shared" si="9"/>
        <v>Μείωση</v>
      </c>
      <c r="F49" s="16" t="str">
        <f t="shared" si="10"/>
        <v>Τάση αρνητική</v>
      </c>
    </row>
    <row r="50" spans="1:6" x14ac:dyDescent="0.25">
      <c r="A50" s="5" t="s">
        <v>36</v>
      </c>
      <c r="B50" s="6">
        <v>1.5</v>
      </c>
      <c r="C50" s="6">
        <v>1.53</v>
      </c>
      <c r="D50" s="23">
        <f t="shared" si="8"/>
        <v>2.0000000000000018E-2</v>
      </c>
      <c r="E50" s="16" t="str">
        <f t="shared" si="9"/>
        <v>Μεγάλη Αύξηση</v>
      </c>
      <c r="F50" s="16" t="str">
        <f t="shared" si="10"/>
        <v>Τάση θετική</v>
      </c>
    </row>
    <row r="51" spans="1:6" x14ac:dyDescent="0.25">
      <c r="A51" s="5" t="s">
        <v>37</v>
      </c>
      <c r="B51" s="6">
        <v>29.5</v>
      </c>
      <c r="C51" s="6">
        <v>29.85</v>
      </c>
      <c r="D51" s="23">
        <f t="shared" si="8"/>
        <v>1.1864406779661066E-2</v>
      </c>
      <c r="E51" s="16" t="str">
        <f t="shared" si="9"/>
        <v>Αύξηση</v>
      </c>
      <c r="F51" s="16" t="str">
        <f t="shared" si="10"/>
        <v>Άνοδος</v>
      </c>
    </row>
    <row r="52" spans="1:6" x14ac:dyDescent="0.25">
      <c r="A52" s="5" t="s">
        <v>38</v>
      </c>
      <c r="B52" s="6">
        <v>1.6</v>
      </c>
      <c r="C52" s="6">
        <v>1.52</v>
      </c>
      <c r="D52" s="23">
        <f t="shared" si="8"/>
        <v>-5.0000000000000044E-2</v>
      </c>
      <c r="E52" s="16" t="str">
        <f t="shared" si="9"/>
        <v>Μείωση</v>
      </c>
      <c r="F52" s="16" t="str">
        <f t="shared" si="10"/>
        <v>Τάση αρνητική</v>
      </c>
    </row>
    <row r="53" spans="1:6" ht="29.25" customHeight="1" x14ac:dyDescent="0.25">
      <c r="A53" s="38" t="s">
        <v>39</v>
      </c>
      <c r="B53" s="38"/>
      <c r="C53" s="38"/>
      <c r="D53" s="38"/>
      <c r="E53" s="38"/>
      <c r="F53" s="38"/>
    </row>
    <row r="55" spans="1:6" x14ac:dyDescent="0.25">
      <c r="A55" s="14" t="s">
        <v>40</v>
      </c>
    </row>
    <row r="56" spans="1:6" x14ac:dyDescent="0.25">
      <c r="A56" s="14" t="s">
        <v>41</v>
      </c>
    </row>
    <row r="57" spans="1:6" x14ac:dyDescent="0.25">
      <c r="A57" s="14" t="s">
        <v>42</v>
      </c>
    </row>
    <row r="58" spans="1:6" x14ac:dyDescent="0.25">
      <c r="A58" s="14" t="s">
        <v>43</v>
      </c>
    </row>
    <row r="62" spans="1:6" x14ac:dyDescent="0.25">
      <c r="A62" s="2" t="s">
        <v>77</v>
      </c>
    </row>
    <row r="63" spans="1:6" x14ac:dyDescent="0.25">
      <c r="A63">
        <v>12</v>
      </c>
      <c r="B63">
        <f>IF(NOT(A63=12),$A$63+$A$64,$A$63)</f>
        <v>12</v>
      </c>
      <c r="D63" s="14" t="s">
        <v>59</v>
      </c>
    </row>
    <row r="64" spans="1:6" x14ac:dyDescent="0.25">
      <c r="A64">
        <v>24</v>
      </c>
      <c r="B64">
        <f>IF(NOT(A64=12),$A$63+$A$64,$A$63)</f>
        <v>36</v>
      </c>
    </row>
    <row r="65" spans="1:6" x14ac:dyDescent="0.25">
      <c r="B65">
        <f>IF(NOT(A65=12),$A$63+$A$64,$A$63)</f>
        <v>36</v>
      </c>
    </row>
    <row r="69" spans="1:6" x14ac:dyDescent="0.25">
      <c r="A69" s="2" t="s">
        <v>78</v>
      </c>
    </row>
    <row r="70" spans="1:6" x14ac:dyDescent="0.25">
      <c r="A70" s="3" t="s">
        <v>57</v>
      </c>
      <c r="B70" s="3" t="s">
        <v>57</v>
      </c>
      <c r="C70" s="3" t="s">
        <v>19</v>
      </c>
      <c r="D70" s="3" t="s">
        <v>58</v>
      </c>
      <c r="F70" s="14" t="s">
        <v>60</v>
      </c>
    </row>
    <row r="71" spans="1:6" x14ac:dyDescent="0.25">
      <c r="A71" s="16">
        <v>5</v>
      </c>
      <c r="B71" s="16">
        <v>0</v>
      </c>
      <c r="C71" t="e">
        <f>A71/B71</f>
        <v>#DIV/0!</v>
      </c>
      <c r="D71" t="str">
        <f>IFERROR(A71/B71,"Σφάλμα στον υπολογισμό")</f>
        <v>Σφάλμα στον υπολογισμό</v>
      </c>
    </row>
    <row r="72" spans="1:6" x14ac:dyDescent="0.25">
      <c r="A72" s="16">
        <v>25</v>
      </c>
      <c r="B72" s="16">
        <v>5</v>
      </c>
      <c r="C72">
        <f>A72/B72</f>
        <v>5</v>
      </c>
      <c r="D72">
        <f>IFERROR(A72/B72,"Σφάλμα στον υπολογισμό")</f>
        <v>5</v>
      </c>
    </row>
    <row r="76" spans="1:6" x14ac:dyDescent="0.25">
      <c r="A76" s="2" t="s">
        <v>79</v>
      </c>
      <c r="F76" s="14" t="s">
        <v>61</v>
      </c>
    </row>
    <row r="77" spans="1:6" x14ac:dyDescent="0.25">
      <c r="A77" s="24" t="s">
        <v>44</v>
      </c>
      <c r="B77" s="25" t="b">
        <v>0</v>
      </c>
      <c r="C77" s="25" t="b">
        <v>1</v>
      </c>
    </row>
    <row r="78" spans="1:6" x14ac:dyDescent="0.25">
      <c r="A78" t="b">
        <f>3&lt;&gt;4</f>
        <v>1</v>
      </c>
      <c r="B78" s="16" t="str">
        <f>IF(A78=FALSE(),"Λάθος","Σωστό")</f>
        <v>Σωστό</v>
      </c>
      <c r="C78" s="16" t="str">
        <f>IF(A78=TRUE(),"ΟΚ","Προσοχή")</f>
        <v>ΟΚ</v>
      </c>
    </row>
    <row r="79" spans="1:6" x14ac:dyDescent="0.25">
      <c r="A79" t="b">
        <v>0</v>
      </c>
      <c r="B79" s="16" t="str">
        <f t="shared" ref="B79:B82" si="11">IF(A79=FALSE(),"Λάθος","Σωστό")</f>
        <v>Λάθος</v>
      </c>
      <c r="C79" s="16" t="str">
        <f t="shared" ref="C79:C82" si="12">IF(A79=TRUE(),"ΟΚ","Προσοχή")</f>
        <v>Προσοχή</v>
      </c>
    </row>
    <row r="80" spans="1:6" x14ac:dyDescent="0.25">
      <c r="A80" t="b">
        <f>B51&lt;11</f>
        <v>0</v>
      </c>
      <c r="B80" s="16" t="str">
        <f t="shared" si="11"/>
        <v>Λάθος</v>
      </c>
      <c r="C80" s="16" t="str">
        <f t="shared" si="12"/>
        <v>Προσοχή</v>
      </c>
    </row>
    <row r="81" spans="1:3" x14ac:dyDescent="0.25">
      <c r="A81" t="b">
        <f>A76&gt;11</f>
        <v>1</v>
      </c>
      <c r="B81" s="16" t="str">
        <f t="shared" si="11"/>
        <v>Σωστό</v>
      </c>
      <c r="C81" s="16" t="str">
        <f t="shared" si="12"/>
        <v>ΟΚ</v>
      </c>
    </row>
    <row r="82" spans="1:3" x14ac:dyDescent="0.25">
      <c r="A82" t="b">
        <f>C48&lt;1</f>
        <v>0</v>
      </c>
      <c r="B82" s="16" t="str">
        <f t="shared" si="11"/>
        <v>Λάθος</v>
      </c>
      <c r="C82" s="16" t="str">
        <f t="shared" si="12"/>
        <v>Προσοχή</v>
      </c>
    </row>
  </sheetData>
  <mergeCells count="14">
    <mergeCell ref="A53:F53"/>
    <mergeCell ref="A15:F15"/>
    <mergeCell ref="A16:A17"/>
    <mergeCell ref="B16:B17"/>
    <mergeCell ref="D16:D17"/>
    <mergeCell ref="E16:E17"/>
    <mergeCell ref="F16:F17"/>
    <mergeCell ref="A45:F45"/>
    <mergeCell ref="A29:F29"/>
    <mergeCell ref="B30:B31"/>
    <mergeCell ref="A30:A31"/>
    <mergeCell ref="D30:D31"/>
    <mergeCell ref="E30:E31"/>
    <mergeCell ref="F30:F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tabSelected="1" workbookViewId="0"/>
  </sheetViews>
  <sheetFormatPr defaultRowHeight="15" x14ac:dyDescent="0.25"/>
  <cols>
    <col min="2" max="2" width="10.85546875" bestFit="1" customWidth="1"/>
    <col min="3" max="3" width="8.28515625" bestFit="1" customWidth="1"/>
    <col min="4" max="4" width="13.28515625" bestFit="1" customWidth="1"/>
    <col min="5" max="5" width="7.42578125" bestFit="1" customWidth="1"/>
    <col min="6" max="6" width="15.5703125" bestFit="1" customWidth="1"/>
    <col min="9" max="9" width="19" customWidth="1"/>
    <col min="10" max="13" width="13.140625" bestFit="1" customWidth="1"/>
  </cols>
  <sheetData>
    <row r="1" spans="1:13" x14ac:dyDescent="0.25">
      <c r="A1" s="2" t="s">
        <v>80</v>
      </c>
      <c r="I1" s="15" t="s">
        <v>81</v>
      </c>
    </row>
    <row r="2" spans="1:13" x14ac:dyDescent="0.25">
      <c r="A2" s="3" t="s">
        <v>47</v>
      </c>
      <c r="B2" s="2" t="s">
        <v>45</v>
      </c>
      <c r="C2" s="2" t="s">
        <v>46</v>
      </c>
      <c r="D2" s="2" t="s">
        <v>48</v>
      </c>
      <c r="E2" s="2" t="s">
        <v>49</v>
      </c>
      <c r="F2" s="2" t="s">
        <v>50</v>
      </c>
      <c r="I2" t="s">
        <v>82</v>
      </c>
    </row>
    <row r="3" spans="1:13" x14ac:dyDescent="0.25">
      <c r="A3" s="26">
        <v>1</v>
      </c>
      <c r="B3" s="5" t="s">
        <v>51</v>
      </c>
      <c r="C3" s="26">
        <v>2</v>
      </c>
      <c r="D3" s="30">
        <v>12</v>
      </c>
      <c r="E3" s="34">
        <f>D3*C3</f>
        <v>24</v>
      </c>
      <c r="F3" s="29">
        <f>IF(E9&gt;300,E9-E9*0.1,E9)</f>
        <v>293.39999999999998</v>
      </c>
    </row>
    <row r="4" spans="1:13" x14ac:dyDescent="0.25">
      <c r="A4" s="26">
        <v>2</v>
      </c>
      <c r="B4" s="5" t="s">
        <v>52</v>
      </c>
      <c r="C4" s="26">
        <v>1</v>
      </c>
      <c r="D4" s="30">
        <v>95</v>
      </c>
      <c r="E4" s="34">
        <f t="shared" ref="E4:E8" si="0">D4*C4</f>
        <v>95</v>
      </c>
      <c r="I4" t="s">
        <v>63</v>
      </c>
      <c r="J4" s="32">
        <f>SUM(J12:M12)</f>
        <v>65000</v>
      </c>
      <c r="K4" s="1">
        <f>J6-J7</f>
        <v>65000</v>
      </c>
    </row>
    <row r="5" spans="1:13" x14ac:dyDescent="0.25">
      <c r="A5" s="26">
        <v>3</v>
      </c>
      <c r="B5" s="5" t="s">
        <v>53</v>
      </c>
      <c r="C5" s="26">
        <v>1</v>
      </c>
      <c r="D5" s="30">
        <v>45</v>
      </c>
      <c r="E5" s="34">
        <f t="shared" si="0"/>
        <v>45</v>
      </c>
      <c r="F5" s="31"/>
      <c r="I5" t="s">
        <v>64</v>
      </c>
      <c r="J5" s="32">
        <f>SUM(J12:M12)/COUNT(J12:M12)</f>
        <v>16250</v>
      </c>
      <c r="K5" s="1">
        <f>AVERAGE(J12:M12)</f>
        <v>16250</v>
      </c>
    </row>
    <row r="6" spans="1:13" x14ac:dyDescent="0.25">
      <c r="A6" s="26">
        <v>4</v>
      </c>
      <c r="B6" s="5" t="s">
        <v>54</v>
      </c>
      <c r="C6" s="26">
        <v>1</v>
      </c>
      <c r="D6" s="30">
        <v>120</v>
      </c>
      <c r="E6" s="34">
        <f t="shared" si="0"/>
        <v>120</v>
      </c>
      <c r="I6" t="s">
        <v>65</v>
      </c>
      <c r="J6" s="32">
        <f>SUM(J10:M10)</f>
        <v>735000</v>
      </c>
    </row>
    <row r="7" spans="1:13" x14ac:dyDescent="0.25">
      <c r="A7" s="26">
        <v>5</v>
      </c>
      <c r="B7" s="5" t="s">
        <v>55</v>
      </c>
      <c r="C7" s="26">
        <v>2</v>
      </c>
      <c r="D7" s="30">
        <v>15</v>
      </c>
      <c r="E7" s="34">
        <f>D7*C7</f>
        <v>30</v>
      </c>
      <c r="I7" t="s">
        <v>66</v>
      </c>
      <c r="J7" s="32">
        <f>SUM(J11:M11)</f>
        <v>670000</v>
      </c>
    </row>
    <row r="8" spans="1:13" x14ac:dyDescent="0.25">
      <c r="A8" s="26">
        <v>6</v>
      </c>
      <c r="B8" s="5" t="s">
        <v>56</v>
      </c>
      <c r="C8" s="26">
        <v>3</v>
      </c>
      <c r="D8" s="30">
        <v>4</v>
      </c>
      <c r="E8" s="35">
        <f t="shared" si="0"/>
        <v>12</v>
      </c>
    </row>
    <row r="9" spans="1:13" x14ac:dyDescent="0.25">
      <c r="E9" s="27">
        <f>SUM(E3:E8)</f>
        <v>326</v>
      </c>
      <c r="J9">
        <v>2019</v>
      </c>
      <c r="K9">
        <v>2020</v>
      </c>
      <c r="L9">
        <v>2021</v>
      </c>
      <c r="M9">
        <v>2022</v>
      </c>
    </row>
    <row r="10" spans="1:13" x14ac:dyDescent="0.25">
      <c r="I10" t="s">
        <v>67</v>
      </c>
      <c r="J10" s="33">
        <f>Φύλλο2!B15</f>
        <v>150000</v>
      </c>
      <c r="K10" s="33">
        <v>185000</v>
      </c>
      <c r="L10" s="33">
        <v>190000</v>
      </c>
      <c r="M10" s="33">
        <v>210000</v>
      </c>
    </row>
    <row r="11" spans="1:13" x14ac:dyDescent="0.25">
      <c r="I11" t="s">
        <v>68</v>
      </c>
      <c r="J11" s="33">
        <f>[1]Φύλλο1!$C$15</f>
        <v>200000</v>
      </c>
      <c r="K11" s="33">
        <v>180000</v>
      </c>
      <c r="L11" s="33">
        <v>130000</v>
      </c>
      <c r="M11" s="33">
        <v>160000</v>
      </c>
    </row>
    <row r="12" spans="1:13" x14ac:dyDescent="0.25">
      <c r="I12" t="s">
        <v>69</v>
      </c>
      <c r="J12" s="32">
        <f>J10-J11</f>
        <v>-50000</v>
      </c>
      <c r="K12" s="32">
        <f>K10-K11</f>
        <v>5000</v>
      </c>
      <c r="L12" s="32">
        <f>L10-L11</f>
        <v>60000</v>
      </c>
      <c r="M12" s="32">
        <f>M10-M11</f>
        <v>50000</v>
      </c>
    </row>
    <row r="14" spans="1:13" x14ac:dyDescent="0.25">
      <c r="I14" t="s">
        <v>70</v>
      </c>
      <c r="J14" s="31">
        <f>AVERAGE(Έσοδα)</f>
        <v>183750</v>
      </c>
    </row>
    <row r="15" spans="1:13" x14ac:dyDescent="0.25">
      <c r="I15" t="s">
        <v>71</v>
      </c>
      <c r="J15" s="31">
        <f>AVERAGE(Έξοδα)</f>
        <v>167500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B15" sqref="B15"/>
    </sheetView>
  </sheetViews>
  <sheetFormatPr defaultRowHeight="15" x14ac:dyDescent="0.25"/>
  <cols>
    <col min="1" max="1" width="12.85546875" customWidth="1"/>
    <col min="2" max="3" width="13.140625" bestFit="1" customWidth="1"/>
  </cols>
  <sheetData>
    <row r="1" spans="1:3" x14ac:dyDescent="0.25">
      <c r="A1" s="2" t="s">
        <v>83</v>
      </c>
      <c r="B1" s="2"/>
      <c r="C1" s="2"/>
    </row>
    <row r="2" spans="1:3" x14ac:dyDescent="0.25">
      <c r="A2" s="2"/>
      <c r="B2" s="37" t="s">
        <v>67</v>
      </c>
      <c r="C2" s="37" t="s">
        <v>68</v>
      </c>
    </row>
    <row r="3" spans="1:3" x14ac:dyDescent="0.25">
      <c r="A3" t="s">
        <v>84</v>
      </c>
      <c r="B3" s="31">
        <v>10000</v>
      </c>
      <c r="C3" s="31">
        <v>18000</v>
      </c>
    </row>
    <row r="4" spans="1:3" x14ac:dyDescent="0.25">
      <c r="A4" t="s">
        <v>85</v>
      </c>
      <c r="B4" s="31">
        <v>12000</v>
      </c>
      <c r="C4" s="31">
        <v>11000</v>
      </c>
    </row>
    <row r="5" spans="1:3" x14ac:dyDescent="0.25">
      <c r="A5" t="s">
        <v>86</v>
      </c>
      <c r="B5" s="31">
        <v>8000</v>
      </c>
      <c r="C5" s="31">
        <v>17000</v>
      </c>
    </row>
    <row r="6" spans="1:3" x14ac:dyDescent="0.25">
      <c r="A6" t="s">
        <v>87</v>
      </c>
      <c r="B6" s="31">
        <v>20000</v>
      </c>
      <c r="C6" s="31">
        <v>18000</v>
      </c>
    </row>
    <row r="7" spans="1:3" x14ac:dyDescent="0.25">
      <c r="A7" t="s">
        <v>88</v>
      </c>
      <c r="B7" s="31">
        <v>16000</v>
      </c>
      <c r="C7" s="31">
        <v>16000</v>
      </c>
    </row>
    <row r="8" spans="1:3" x14ac:dyDescent="0.25">
      <c r="A8" t="s">
        <v>89</v>
      </c>
      <c r="B8" s="31">
        <v>14000</v>
      </c>
      <c r="C8" s="31">
        <v>19000</v>
      </c>
    </row>
    <row r="9" spans="1:3" x14ac:dyDescent="0.25">
      <c r="A9" t="s">
        <v>90</v>
      </c>
      <c r="B9" s="31">
        <v>22000</v>
      </c>
      <c r="C9" s="31">
        <v>25000</v>
      </c>
    </row>
    <row r="10" spans="1:3" x14ac:dyDescent="0.25">
      <c r="A10" t="s">
        <v>91</v>
      </c>
      <c r="B10" s="31">
        <v>18000</v>
      </c>
      <c r="C10" s="31">
        <v>16000</v>
      </c>
    </row>
    <row r="11" spans="1:3" x14ac:dyDescent="0.25">
      <c r="A11" t="s">
        <v>92</v>
      </c>
      <c r="B11" s="31">
        <v>7000</v>
      </c>
      <c r="C11" s="31">
        <v>16000</v>
      </c>
    </row>
    <row r="12" spans="1:3" x14ac:dyDescent="0.25">
      <c r="A12" t="s">
        <v>93</v>
      </c>
      <c r="B12" s="31">
        <v>8000</v>
      </c>
      <c r="C12" s="31">
        <v>17000</v>
      </c>
    </row>
    <row r="13" spans="1:3" x14ac:dyDescent="0.25">
      <c r="A13" t="s">
        <v>94</v>
      </c>
      <c r="B13" s="31">
        <v>9000</v>
      </c>
      <c r="C13" s="31">
        <v>17000</v>
      </c>
    </row>
    <row r="14" spans="1:3" x14ac:dyDescent="0.25">
      <c r="A14" t="s">
        <v>95</v>
      </c>
      <c r="B14" s="31">
        <v>6000</v>
      </c>
      <c r="C14" s="31">
        <v>10000</v>
      </c>
    </row>
    <row r="15" spans="1:3" x14ac:dyDescent="0.25">
      <c r="A15" s="36" t="s">
        <v>49</v>
      </c>
      <c r="B15" s="36">
        <v>150000</v>
      </c>
      <c r="C15" s="36">
        <v>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Λογικές Συναρτήσεις</vt:lpstr>
      <vt:lpstr>Φύλλο3</vt:lpstr>
      <vt:lpstr>Φύλλο1</vt:lpstr>
      <vt:lpstr>Φύλλο2</vt:lpstr>
      <vt:lpstr>Έξοδα</vt:lpstr>
      <vt:lpstr>Έσοδα</vt:lpstr>
      <vt:lpstr>Σύνολο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2015-11-12T21:47:46Z</dcterms:created>
  <dcterms:modified xsi:type="dcterms:W3CDTF">2025-12-04T19:06:46Z</dcterms:modified>
</cp:coreProperties>
</file>