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auebgr-my.sharepoint.com/personal/asakkas_aueb_gr/Documents/DROPBOX/AUEB/BSc/Machine Learning/Handouts/Section 5/"/>
    </mc:Choice>
  </mc:AlternateContent>
  <xr:revisionPtr revIDLastSave="2703" documentId="13_ncr:1_{F8CD32C0-2519-4B33-83E4-01ECBCDE0410}" xr6:coauthVersionLast="47" xr6:coauthVersionMax="47" xr10:uidLastSave="{B4C48521-8F02-4A70-8019-E603E87A47D8}"/>
  <bookViews>
    <workbookView xWindow="-120" yWindow="-120" windowWidth="29040" windowHeight="15720" activeTab="2" xr2:uid="{00000000-000D-0000-FFFF-FFFF00000000}"/>
  </bookViews>
  <sheets>
    <sheet name="Ridge Regression results" sheetId="3" r:id="rId1"/>
    <sheet name="Lasso regression Results" sheetId="4" r:id="rId2"/>
    <sheet name="Elastic Net results" sheetId="5" r:id="rId3"/>
  </sheets>
  <definedNames>
    <definedName name="solver_adj" localSheetId="2" hidden="1">'Elastic Net results'!$J$3:$O$3</definedName>
    <definedName name="solver_adj" localSheetId="1" hidden="1">'Lasso regression Results'!$J$3:$O$3</definedName>
    <definedName name="solver_adj" localSheetId="0" hidden="1">'Ridge Regression results'!$J$3:$O$3</definedName>
    <definedName name="solver_cvg" localSheetId="2" hidden="1">0.0001</definedName>
    <definedName name="solver_cvg" localSheetId="1" hidden="1">0.0001</definedName>
    <definedName name="solver_cvg" localSheetId="0" hidden="1">0.0001</definedName>
    <definedName name="solver_drv" localSheetId="2" hidden="1">1</definedName>
    <definedName name="solver_drv" localSheetId="1" hidden="1">1</definedName>
    <definedName name="solver_drv" localSheetId="0" hidden="1">1</definedName>
    <definedName name="solver_eng" localSheetId="2" hidden="1">1</definedName>
    <definedName name="solver_eng" localSheetId="1" hidden="1">1</definedName>
    <definedName name="solver_eng" localSheetId="0" hidden="1">1</definedName>
    <definedName name="solver_est" localSheetId="2" hidden="1">1</definedName>
    <definedName name="solver_est" localSheetId="1" hidden="1">1</definedName>
    <definedName name="solver_est" localSheetId="0" hidden="1">1</definedName>
    <definedName name="solver_itr" localSheetId="2" hidden="1">2147483647</definedName>
    <definedName name="solver_itr" localSheetId="1" hidden="1">2147483647</definedName>
    <definedName name="solver_itr" localSheetId="0" hidden="1">2147483647</definedName>
    <definedName name="solver_mip" localSheetId="2" hidden="1">2147483647</definedName>
    <definedName name="solver_mip" localSheetId="1" hidden="1">2147483647</definedName>
    <definedName name="solver_mip" localSheetId="0" hidden="1">2147483647</definedName>
    <definedName name="solver_mni" localSheetId="2" hidden="1">30</definedName>
    <definedName name="solver_mni" localSheetId="1" hidden="1">30</definedName>
    <definedName name="solver_mni" localSheetId="0" hidden="1">30</definedName>
    <definedName name="solver_mrt" localSheetId="2" hidden="1">0.075</definedName>
    <definedName name="solver_mrt" localSheetId="1" hidden="1">0.075</definedName>
    <definedName name="solver_mrt" localSheetId="0" hidden="1">0.075</definedName>
    <definedName name="solver_msl" localSheetId="2" hidden="1">2</definedName>
    <definedName name="solver_msl" localSheetId="1" hidden="1">2</definedName>
    <definedName name="solver_msl" localSheetId="0" hidden="1">2</definedName>
    <definedName name="solver_neg" localSheetId="2" hidden="1">2</definedName>
    <definedName name="solver_neg" localSheetId="1" hidden="1">2</definedName>
    <definedName name="solver_neg" localSheetId="0" hidden="1">2</definedName>
    <definedName name="solver_nod" localSheetId="2" hidden="1">2147483647</definedName>
    <definedName name="solver_nod" localSheetId="1" hidden="1">2147483647</definedName>
    <definedName name="solver_nod" localSheetId="0" hidden="1">2147483647</definedName>
    <definedName name="solver_num" localSheetId="2" hidden="1">0</definedName>
    <definedName name="solver_num" localSheetId="1" hidden="1">0</definedName>
    <definedName name="solver_num" localSheetId="0" hidden="1">0</definedName>
    <definedName name="solver_nwt" localSheetId="2" hidden="1">1</definedName>
    <definedName name="solver_nwt" localSheetId="1" hidden="1">1</definedName>
    <definedName name="solver_nwt" localSheetId="0" hidden="1">1</definedName>
    <definedName name="solver_opt" localSheetId="2" hidden="1">'Elastic Net results'!$S$17</definedName>
    <definedName name="solver_opt" localSheetId="1" hidden="1">'Lasso regression Results'!$S$17</definedName>
    <definedName name="solver_opt" localSheetId="0" hidden="1">'Ridge Regression results'!$S$15</definedName>
    <definedName name="solver_pre" localSheetId="2" hidden="1">0.000001</definedName>
    <definedName name="solver_pre" localSheetId="1" hidden="1">0.000001</definedName>
    <definedName name="solver_pre" localSheetId="0" hidden="1">0.000001</definedName>
    <definedName name="solver_rbv" localSheetId="2" hidden="1">1</definedName>
    <definedName name="solver_rbv" localSheetId="1" hidden="1">1</definedName>
    <definedName name="solver_rbv" localSheetId="0" hidden="1">1</definedName>
    <definedName name="solver_rlx" localSheetId="2" hidden="1">2</definedName>
    <definedName name="solver_rlx" localSheetId="1" hidden="1">2</definedName>
    <definedName name="solver_rlx" localSheetId="0" hidden="1">2</definedName>
    <definedName name="solver_rsd" localSheetId="2" hidden="1">0</definedName>
    <definedName name="solver_rsd" localSheetId="1" hidden="1">0</definedName>
    <definedName name="solver_rsd" localSheetId="0" hidden="1">0</definedName>
    <definedName name="solver_scl" localSheetId="2" hidden="1">1</definedName>
    <definedName name="solver_scl" localSheetId="1" hidden="1">1</definedName>
    <definedName name="solver_scl" localSheetId="0" hidden="1">1</definedName>
    <definedName name="solver_sho" localSheetId="2" hidden="1">2</definedName>
    <definedName name="solver_sho" localSheetId="1" hidden="1">2</definedName>
    <definedName name="solver_sho" localSheetId="0" hidden="1">2</definedName>
    <definedName name="solver_ssz" localSheetId="2" hidden="1">100</definedName>
    <definedName name="solver_ssz" localSheetId="1" hidden="1">100</definedName>
    <definedName name="solver_ssz" localSheetId="0" hidden="1">100</definedName>
    <definedName name="solver_tim" localSheetId="2" hidden="1">2147483647</definedName>
    <definedName name="solver_tim" localSheetId="1" hidden="1">2147483647</definedName>
    <definedName name="solver_tim" localSheetId="0" hidden="1">2147483647</definedName>
    <definedName name="solver_tol" localSheetId="2" hidden="1">0.01</definedName>
    <definedName name="solver_tol" localSheetId="1" hidden="1">0</definedName>
    <definedName name="solver_tol" localSheetId="0" hidden="1">0.01</definedName>
    <definedName name="solver_typ" localSheetId="2" hidden="1">2</definedName>
    <definedName name="solver_typ" localSheetId="1" hidden="1">2</definedName>
    <definedName name="solver_typ" localSheetId="0" hidden="1">2</definedName>
    <definedName name="solver_val" localSheetId="2" hidden="1">0</definedName>
    <definedName name="solver_val" localSheetId="1" hidden="1">0</definedName>
    <definedName name="solver_val" localSheetId="0" hidden="1">0</definedName>
    <definedName name="solver_ver" localSheetId="2" hidden="1">3</definedName>
    <definedName name="solver_ver" localSheetId="1" hidden="1">3</definedName>
    <definedName name="solver_ver" localSheetId="0" hidden="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7" i="5" l="1"/>
  <c r="J6" i="5"/>
  <c r="J7" i="5"/>
  <c r="J8" i="5"/>
  <c r="J9" i="5"/>
  <c r="J10" i="5"/>
  <c r="J11" i="5"/>
  <c r="J12" i="5"/>
  <c r="J13" i="5"/>
  <c r="J14" i="5"/>
  <c r="J5" i="5"/>
  <c r="J6" i="4"/>
  <c r="J7" i="4"/>
  <c r="J8" i="4"/>
  <c r="J9" i="4"/>
  <c r="J10" i="4"/>
  <c r="J11" i="4"/>
  <c r="J12" i="4"/>
  <c r="J13" i="4"/>
  <c r="J14" i="4"/>
  <c r="J5" i="4"/>
  <c r="J5" i="3" l="1"/>
  <c r="J6" i="3"/>
  <c r="J7" i="3"/>
  <c r="J8" i="3"/>
  <c r="J9" i="3"/>
  <c r="J10" i="3"/>
  <c r="J11" i="3"/>
  <c r="J12" i="3"/>
  <c r="J13" i="3"/>
  <c r="J4" i="3"/>
  <c r="G17" i="5" l="1"/>
  <c r="G24" i="5" s="1"/>
  <c r="O7" i="5" s="1"/>
  <c r="F17" i="5"/>
  <c r="F29" i="5" s="1"/>
  <c r="N12" i="5" s="1"/>
  <c r="E17" i="5"/>
  <c r="E24" i="5" s="1"/>
  <c r="M7" i="5" s="1"/>
  <c r="D17" i="5"/>
  <c r="D29" i="5" s="1"/>
  <c r="L12" i="5" s="1"/>
  <c r="C17" i="5"/>
  <c r="C24" i="5" s="1"/>
  <c r="K7" i="5" s="1"/>
  <c r="G16" i="5"/>
  <c r="F16" i="5"/>
  <c r="E16" i="5"/>
  <c r="D16" i="5"/>
  <c r="C16" i="5"/>
  <c r="R14" i="5"/>
  <c r="R13" i="5"/>
  <c r="R12" i="5"/>
  <c r="R11" i="5"/>
  <c r="R10" i="5"/>
  <c r="R9" i="5"/>
  <c r="R8" i="5"/>
  <c r="R7" i="5"/>
  <c r="R6" i="5"/>
  <c r="R5" i="5"/>
  <c r="O4" i="5"/>
  <c r="N4" i="5"/>
  <c r="M4" i="5"/>
  <c r="L4" i="5"/>
  <c r="K4" i="5"/>
  <c r="D27" i="5" l="1"/>
  <c r="L10" i="5" s="1"/>
  <c r="G28" i="5"/>
  <c r="O11" i="5" s="1"/>
  <c r="F25" i="5"/>
  <c r="N8" i="5" s="1"/>
  <c r="G25" i="5"/>
  <c r="O8" i="5" s="1"/>
  <c r="F27" i="5"/>
  <c r="N10" i="5" s="1"/>
  <c r="G31" i="5"/>
  <c r="O14" i="5" s="1"/>
  <c r="E25" i="5"/>
  <c r="M8" i="5" s="1"/>
  <c r="E22" i="5"/>
  <c r="M5" i="5" s="1"/>
  <c r="E30" i="5"/>
  <c r="M13" i="5" s="1"/>
  <c r="G22" i="5"/>
  <c r="O5" i="5" s="1"/>
  <c r="C27" i="5"/>
  <c r="K10" i="5" s="1"/>
  <c r="D30" i="5"/>
  <c r="L13" i="5" s="1"/>
  <c r="F28" i="5"/>
  <c r="N11" i="5" s="1"/>
  <c r="F22" i="5"/>
  <c r="N5" i="5" s="1"/>
  <c r="G30" i="5"/>
  <c r="O13" i="5" s="1"/>
  <c r="D24" i="5"/>
  <c r="L7" i="5" s="1"/>
  <c r="E27" i="5"/>
  <c r="M10" i="5" s="1"/>
  <c r="C29" i="5"/>
  <c r="K12" i="5" s="1"/>
  <c r="F30" i="5"/>
  <c r="N13" i="5" s="1"/>
  <c r="C26" i="5"/>
  <c r="K9" i="5" s="1"/>
  <c r="C23" i="5"/>
  <c r="K6" i="5" s="1"/>
  <c r="F24" i="5"/>
  <c r="N7" i="5" s="1"/>
  <c r="D26" i="5"/>
  <c r="L9" i="5" s="1"/>
  <c r="G27" i="5"/>
  <c r="O10" i="5" s="1"/>
  <c r="E29" i="5"/>
  <c r="M12" i="5" s="1"/>
  <c r="C31" i="5"/>
  <c r="K14" i="5" s="1"/>
  <c r="D23" i="5"/>
  <c r="L6" i="5" s="1"/>
  <c r="E26" i="5"/>
  <c r="M9" i="5" s="1"/>
  <c r="C28" i="5"/>
  <c r="K11" i="5" s="1"/>
  <c r="D31" i="5"/>
  <c r="L14" i="5" s="1"/>
  <c r="E23" i="5"/>
  <c r="M6" i="5" s="1"/>
  <c r="C25" i="5"/>
  <c r="K8" i="5" s="1"/>
  <c r="F26" i="5"/>
  <c r="N9" i="5" s="1"/>
  <c r="D28" i="5"/>
  <c r="L11" i="5" s="1"/>
  <c r="G29" i="5"/>
  <c r="O12" i="5" s="1"/>
  <c r="E31" i="5"/>
  <c r="M14" i="5" s="1"/>
  <c r="C22" i="5"/>
  <c r="K5" i="5" s="1"/>
  <c r="Q5" i="5" s="1"/>
  <c r="S5" i="5" s="1"/>
  <c r="F23" i="5"/>
  <c r="N6" i="5" s="1"/>
  <c r="D25" i="5"/>
  <c r="L8" i="5" s="1"/>
  <c r="G26" i="5"/>
  <c r="O9" i="5" s="1"/>
  <c r="E28" i="5"/>
  <c r="M11" i="5" s="1"/>
  <c r="C30" i="5"/>
  <c r="K13" i="5" s="1"/>
  <c r="F31" i="5"/>
  <c r="N14" i="5" s="1"/>
  <c r="D22" i="5"/>
  <c r="L5" i="5" s="1"/>
  <c r="G23" i="5"/>
  <c r="O6" i="5" s="1"/>
  <c r="Q6" i="5" l="1"/>
  <c r="S6" i="5" s="1"/>
  <c r="Q7" i="5"/>
  <c r="S7" i="5" s="1"/>
  <c r="Q8" i="5" l="1"/>
  <c r="S8" i="5" s="1"/>
  <c r="Q9" i="5" l="1"/>
  <c r="S9" i="5" s="1"/>
  <c r="Q10" i="5" l="1"/>
  <c r="S10" i="5" s="1"/>
  <c r="Q11" i="5" l="1"/>
  <c r="S11" i="5" s="1"/>
  <c r="Q12" i="5" l="1"/>
  <c r="S12" i="5" s="1"/>
  <c r="Q13" i="5" l="1"/>
  <c r="S13" i="5" s="1"/>
  <c r="Q14" i="5"/>
  <c r="S14" i="5" s="1"/>
  <c r="L4" i="4"/>
  <c r="M4" i="4"/>
  <c r="N4" i="4"/>
  <c r="O4" i="4"/>
  <c r="K4" i="4"/>
  <c r="G17" i="4"/>
  <c r="F17" i="4"/>
  <c r="E17" i="4"/>
  <c r="E27" i="4" s="1"/>
  <c r="M10" i="4" s="1"/>
  <c r="D17" i="4"/>
  <c r="C17" i="4"/>
  <c r="C24" i="4" s="1"/>
  <c r="K7" i="4" s="1"/>
  <c r="G16" i="4"/>
  <c r="G28" i="4" s="1"/>
  <c r="O11" i="4" s="1"/>
  <c r="F16" i="4"/>
  <c r="E16" i="4"/>
  <c r="E30" i="4" s="1"/>
  <c r="M13" i="4" s="1"/>
  <c r="D16" i="4"/>
  <c r="C16" i="4"/>
  <c r="R14" i="4"/>
  <c r="R13" i="4"/>
  <c r="R12" i="4"/>
  <c r="R11" i="4"/>
  <c r="R10" i="4"/>
  <c r="R9" i="4"/>
  <c r="R8" i="4"/>
  <c r="R7" i="4"/>
  <c r="R6" i="4"/>
  <c r="R5" i="4"/>
  <c r="R5" i="3"/>
  <c r="R6" i="3"/>
  <c r="R7" i="3"/>
  <c r="R8" i="3"/>
  <c r="R9" i="3"/>
  <c r="R10" i="3"/>
  <c r="R11" i="3"/>
  <c r="R12" i="3"/>
  <c r="R13" i="3"/>
  <c r="R4" i="3"/>
  <c r="D16" i="3"/>
  <c r="E16" i="3"/>
  <c r="F16" i="3"/>
  <c r="G16" i="3"/>
  <c r="C16" i="3"/>
  <c r="D15" i="3"/>
  <c r="E15" i="3"/>
  <c r="F15" i="3"/>
  <c r="F23" i="3" s="1"/>
  <c r="N6" i="3" s="1"/>
  <c r="G15" i="3"/>
  <c r="G28" i="3" s="1"/>
  <c r="O11" i="3" s="1"/>
  <c r="C15" i="3"/>
  <c r="G26" i="3" l="1"/>
  <c r="O9" i="3" s="1"/>
  <c r="G29" i="4"/>
  <c r="O12" i="4" s="1"/>
  <c r="F28" i="4"/>
  <c r="N11" i="4" s="1"/>
  <c r="C27" i="4"/>
  <c r="K10" i="4" s="1"/>
  <c r="F24" i="4"/>
  <c r="N7" i="4" s="1"/>
  <c r="G25" i="3"/>
  <c r="O8" i="3" s="1"/>
  <c r="E27" i="3"/>
  <c r="M10" i="3" s="1"/>
  <c r="D24" i="3"/>
  <c r="L7" i="3" s="1"/>
  <c r="D30" i="4"/>
  <c r="L13" i="4" s="1"/>
  <c r="C24" i="3"/>
  <c r="K7" i="3" s="1"/>
  <c r="E25" i="4"/>
  <c r="M8" i="4" s="1"/>
  <c r="E22" i="4"/>
  <c r="M5" i="4" s="1"/>
  <c r="F25" i="4"/>
  <c r="N8" i="4" s="1"/>
  <c r="F28" i="3"/>
  <c r="N11" i="3" s="1"/>
  <c r="G31" i="4"/>
  <c r="O14" i="4" s="1"/>
  <c r="D27" i="4"/>
  <c r="L10" i="4" s="1"/>
  <c r="S16" i="5"/>
  <c r="F22" i="4"/>
  <c r="N5" i="4" s="1"/>
  <c r="D24" i="4"/>
  <c r="L7" i="4" s="1"/>
  <c r="G25" i="4"/>
  <c r="O8" i="4" s="1"/>
  <c r="C29" i="4"/>
  <c r="K12" i="4" s="1"/>
  <c r="F30" i="4"/>
  <c r="N13" i="4" s="1"/>
  <c r="G22" i="4"/>
  <c r="O5" i="4" s="1"/>
  <c r="E24" i="4"/>
  <c r="M7" i="4" s="1"/>
  <c r="C26" i="4"/>
  <c r="K9" i="4" s="1"/>
  <c r="F27" i="4"/>
  <c r="N10" i="4" s="1"/>
  <c r="D29" i="4"/>
  <c r="L12" i="4" s="1"/>
  <c r="G30" i="4"/>
  <c r="O13" i="4" s="1"/>
  <c r="C23" i="4"/>
  <c r="K6" i="4" s="1"/>
  <c r="D26" i="4"/>
  <c r="L9" i="4" s="1"/>
  <c r="G27" i="4"/>
  <c r="O10" i="4" s="1"/>
  <c r="E29" i="4"/>
  <c r="M12" i="4" s="1"/>
  <c r="C31" i="4"/>
  <c r="K14" i="4" s="1"/>
  <c r="D23" i="4"/>
  <c r="L6" i="4" s="1"/>
  <c r="G24" i="4"/>
  <c r="O7" i="4" s="1"/>
  <c r="E26" i="4"/>
  <c r="M9" i="4" s="1"/>
  <c r="C28" i="4"/>
  <c r="K11" i="4" s="1"/>
  <c r="F29" i="4"/>
  <c r="N12" i="4" s="1"/>
  <c r="D31" i="4"/>
  <c r="L14" i="4" s="1"/>
  <c r="E23" i="4"/>
  <c r="M6" i="4" s="1"/>
  <c r="C25" i="4"/>
  <c r="K8" i="4" s="1"/>
  <c r="F26" i="4"/>
  <c r="N9" i="4" s="1"/>
  <c r="D28" i="4"/>
  <c r="L11" i="4" s="1"/>
  <c r="E31" i="4"/>
  <c r="M14" i="4" s="1"/>
  <c r="C22" i="4"/>
  <c r="K5" i="4" s="1"/>
  <c r="F23" i="4"/>
  <c r="N6" i="4" s="1"/>
  <c r="D25" i="4"/>
  <c r="L8" i="4" s="1"/>
  <c r="G26" i="4"/>
  <c r="O9" i="4" s="1"/>
  <c r="E28" i="4"/>
  <c r="M11" i="4" s="1"/>
  <c r="C30" i="4"/>
  <c r="K13" i="4" s="1"/>
  <c r="F31" i="4"/>
  <c r="N14" i="4" s="1"/>
  <c r="D22" i="4"/>
  <c r="L5" i="4" s="1"/>
  <c r="G23" i="4"/>
  <c r="O6" i="4" s="1"/>
  <c r="E21" i="3"/>
  <c r="M4" i="3" s="1"/>
  <c r="E28" i="3"/>
  <c r="M11" i="3" s="1"/>
  <c r="F25" i="3"/>
  <c r="N8" i="3" s="1"/>
  <c r="C30" i="3"/>
  <c r="K13" i="3" s="1"/>
  <c r="E25" i="3"/>
  <c r="M8" i="3" s="1"/>
  <c r="F22" i="3"/>
  <c r="N5" i="3" s="1"/>
  <c r="F21" i="3"/>
  <c r="N4" i="3" s="1"/>
  <c r="E22" i="3"/>
  <c r="M5" i="3" s="1"/>
  <c r="C27" i="3"/>
  <c r="K10" i="3" s="1"/>
  <c r="D21" i="3"/>
  <c r="L4" i="3" s="1"/>
  <c r="G29" i="3"/>
  <c r="O12" i="3" s="1"/>
  <c r="D28" i="3"/>
  <c r="L11" i="3" s="1"/>
  <c r="F26" i="3"/>
  <c r="N9" i="3" s="1"/>
  <c r="C25" i="3"/>
  <c r="K8" i="3" s="1"/>
  <c r="E23" i="3"/>
  <c r="M6" i="3" s="1"/>
  <c r="G30" i="3"/>
  <c r="O13" i="3" s="1"/>
  <c r="D27" i="3"/>
  <c r="L10" i="3" s="1"/>
  <c r="D22" i="3"/>
  <c r="L5" i="3" s="1"/>
  <c r="F29" i="3"/>
  <c r="N12" i="3" s="1"/>
  <c r="C28" i="3"/>
  <c r="K11" i="3" s="1"/>
  <c r="E26" i="3"/>
  <c r="M9" i="3" s="1"/>
  <c r="G24" i="3"/>
  <c r="O7" i="3" s="1"/>
  <c r="D23" i="3"/>
  <c r="L6" i="3" s="1"/>
  <c r="F30" i="3"/>
  <c r="N13" i="3" s="1"/>
  <c r="E29" i="3"/>
  <c r="M12" i="3" s="1"/>
  <c r="G27" i="3"/>
  <c r="O10" i="3" s="1"/>
  <c r="D26" i="3"/>
  <c r="L9" i="3" s="1"/>
  <c r="F24" i="3"/>
  <c r="N7" i="3" s="1"/>
  <c r="C23" i="3"/>
  <c r="K6" i="3" s="1"/>
  <c r="E30" i="3"/>
  <c r="G23" i="3"/>
  <c r="O6" i="3" s="1"/>
  <c r="D25" i="3"/>
  <c r="L8" i="3" s="1"/>
  <c r="C22" i="3"/>
  <c r="K5" i="3" s="1"/>
  <c r="C21" i="3"/>
  <c r="D29" i="3"/>
  <c r="L12" i="3" s="1"/>
  <c r="F27" i="3"/>
  <c r="N10" i="3" s="1"/>
  <c r="C26" i="3"/>
  <c r="E24" i="3"/>
  <c r="G22" i="3"/>
  <c r="O5" i="3" s="1"/>
  <c r="D30" i="3"/>
  <c r="L13" i="3" s="1"/>
  <c r="G21" i="3"/>
  <c r="O4" i="3" s="1"/>
  <c r="C29" i="3"/>
  <c r="K12" i="3" s="1"/>
  <c r="Q8" i="3" l="1"/>
  <c r="S8" i="3" s="1"/>
  <c r="K4" i="3"/>
  <c r="Q4" i="3" s="1"/>
  <c r="S4" i="3" s="1"/>
  <c r="M7" i="3"/>
  <c r="Q7" i="3" s="1"/>
  <c r="S7" i="3" s="1"/>
  <c r="M13" i="3"/>
  <c r="Q13" i="3" s="1"/>
  <c r="S13" i="3" s="1"/>
  <c r="K9" i="3"/>
  <c r="Q9" i="3" s="1"/>
  <c r="S9" i="3" s="1"/>
  <c r="Q5" i="4"/>
  <c r="S5" i="4" s="1"/>
  <c r="Q6" i="4"/>
  <c r="S6" i="4" s="1"/>
  <c r="Q7" i="4"/>
  <c r="S7" i="4" s="1"/>
  <c r="Q6" i="3"/>
  <c r="S6" i="3" s="1"/>
  <c r="Q12" i="3"/>
  <c r="S12" i="3" s="1"/>
  <c r="Q11" i="3"/>
  <c r="S11" i="3" s="1"/>
  <c r="Q10" i="3"/>
  <c r="S10" i="3" s="1"/>
  <c r="Q5" i="3"/>
  <c r="S5" i="3" s="1"/>
  <c r="S15" i="3" l="1"/>
  <c r="S16" i="3" s="1"/>
  <c r="Q8" i="4"/>
  <c r="S8" i="4" s="1"/>
  <c r="Q9" i="4" l="1"/>
  <c r="S9" i="4" s="1"/>
  <c r="Q10" i="4" l="1"/>
  <c r="S10" i="4" s="1"/>
  <c r="Q11" i="4" l="1"/>
  <c r="S11" i="4" s="1"/>
  <c r="Q12" i="4" l="1"/>
  <c r="S12" i="4" s="1"/>
  <c r="Q13" i="4" l="1"/>
  <c r="S13" i="4" s="1"/>
  <c r="Q14" i="4"/>
  <c r="S14" i="4" s="1"/>
  <c r="S16" i="4" l="1"/>
  <c r="S17" i="4" s="1"/>
</calcChain>
</file>

<file path=xl/sharedStrings.xml><?xml version="1.0" encoding="utf-8"?>
<sst xmlns="http://schemas.openxmlformats.org/spreadsheetml/2006/main" count="91" uniqueCount="30">
  <si>
    <t>Age</t>
  </si>
  <si>
    <t>Age^2</t>
  </si>
  <si>
    <t>Age^3</t>
  </si>
  <si>
    <t>Age^4</t>
  </si>
  <si>
    <t>Age^5</t>
  </si>
  <si>
    <t>Error</t>
  </si>
  <si>
    <t>Mean</t>
  </si>
  <si>
    <t>SD</t>
  </si>
  <si>
    <t>Normalized Age Data</t>
  </si>
  <si>
    <t>a</t>
  </si>
  <si>
    <t>b1</t>
  </si>
  <si>
    <t>b2</t>
  </si>
  <si>
    <t>b3</t>
  </si>
  <si>
    <t>b4</t>
  </si>
  <si>
    <t>b5</t>
  </si>
  <si>
    <t>Salary ('000)</t>
  </si>
  <si>
    <t>Prediction</t>
  </si>
  <si>
    <t>Actual</t>
  </si>
  <si>
    <t>mse</t>
  </si>
  <si>
    <t>lambda:</t>
  </si>
  <si>
    <t>Ridge objective</t>
  </si>
  <si>
    <t>Bias and wts:</t>
  </si>
  <si>
    <t>Absolute Value</t>
  </si>
  <si>
    <t>Lasso objective</t>
  </si>
  <si>
    <t>lambda1:</t>
  </si>
  <si>
    <t>lambda2:</t>
  </si>
  <si>
    <t>Elastic Net objective</t>
  </si>
  <si>
    <t>Yhat</t>
  </si>
  <si>
    <t>Y</t>
  </si>
  <si>
    <t>Y hat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</si>
</sst>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1">
    <border>
      <left/>
      <right/>
      <top/>
      <bottom/>
      <diagonal/>
    </border>
  </borders>
  <cellStyleXfs count="1">
    <xf numFmtId="0" fontId="0" fillId="0" borderId="0"/>
  </cellStyleXfs>
  <cellXfs count="15">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2" fontId="1" fillId="0" borderId="0" xfId="0" applyNumberFormat="1" applyFont="1" applyAlignment="1">
      <alignment horizontal="center" vertical="center"/>
    </xf>
    <xf numFmtId="164" fontId="1" fillId="0" borderId="0" xfId="0" applyNumberFormat="1" applyFont="1"/>
    <xf numFmtId="0" fontId="1" fillId="2" borderId="0" xfId="0" applyFont="1" applyFill="1" applyAlignment="1">
      <alignment horizontal="center"/>
    </xf>
    <xf numFmtId="0" fontId="1" fillId="3" borderId="0" xfId="0" applyFont="1" applyFill="1" applyAlignment="1">
      <alignment horizontal="center" vertical="center"/>
    </xf>
    <xf numFmtId="0" fontId="0" fillId="2" borderId="0" xfId="0" applyFill="1" applyAlignment="1">
      <alignment horizontal="center"/>
    </xf>
    <xf numFmtId="0" fontId="1" fillId="2" borderId="0" xfId="0" applyFont="1" applyFill="1"/>
    <xf numFmtId="0" fontId="0" fillId="2" borderId="0" xfId="0" applyFill="1"/>
    <xf numFmtId="0" fontId="0" fillId="4" borderId="0" xfId="0" applyFill="1"/>
    <xf numFmtId="2" fontId="1" fillId="4" borderId="0" xfId="0" applyNumberFormat="1" applyFont="1" applyFill="1" applyAlignment="1">
      <alignment horizontal="center" vertical="center"/>
    </xf>
    <xf numFmtId="164" fontId="1" fillId="4" borderId="0" xfId="0" applyNumberFormat="1" applyFont="1" applyFill="1"/>
    <xf numFmtId="2" fontId="1" fillId="2" borderId="0" xfId="0" applyNumberFormat="1"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161924</xdr:colOff>
      <xdr:row>18</xdr:row>
      <xdr:rowOff>142875</xdr:rowOff>
    </xdr:from>
    <xdr:to>
      <xdr:col>14</xdr:col>
      <xdr:colOff>76199</xdr:colOff>
      <xdr:row>29</xdr:row>
      <xdr:rowOff>19050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5819774" y="3581400"/>
          <a:ext cx="2352675" cy="1971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We use Solver</a:t>
          </a:r>
          <a:r>
            <a:rPr lang="en-CA" sz="1100" baseline="0"/>
            <a:t> to find the parameters in j3:o3 that minimize s16. By changing cell k1 we can carry out calculations for other values the the ridge parameter lambda.</a:t>
          </a:r>
          <a:endParaRPr lang="en-CA"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161924</xdr:colOff>
      <xdr:row>19</xdr:row>
      <xdr:rowOff>142875</xdr:rowOff>
    </xdr:from>
    <xdr:to>
      <xdr:col>14</xdr:col>
      <xdr:colOff>76199</xdr:colOff>
      <xdr:row>30</xdr:row>
      <xdr:rowOff>19050</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848474" y="3581400"/>
          <a:ext cx="2352675" cy="1971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We use Solver</a:t>
          </a:r>
          <a:r>
            <a:rPr lang="en-CA" sz="1100" baseline="0"/>
            <a:t> to find the parameters in j3:o3 that minimize s17. By changing cell k1 we can carry out calculations for other values the the lasso parameter lambda. (You may have to use Solver more than once and try different starting conditions to  get the global minimum.)</a:t>
          </a:r>
          <a:endParaRPr lang="en-CA"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161924</xdr:colOff>
      <xdr:row>19</xdr:row>
      <xdr:rowOff>142875</xdr:rowOff>
    </xdr:from>
    <xdr:to>
      <xdr:col>14</xdr:col>
      <xdr:colOff>76199</xdr:colOff>
      <xdr:row>30</xdr:row>
      <xdr:rowOff>19050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6848474" y="3762375"/>
          <a:ext cx="2352675" cy="1971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We use Solver</a:t>
          </a:r>
          <a:r>
            <a:rPr lang="en-CA" sz="1100" baseline="0"/>
            <a:t> to find the parameters in j3:o3 that minimize s17. By changing cell k1 we can carry out calculations for other values the elastic net parameters. (You may have to use Solver more than once and try different starting conditions to  get the global minimum.)</a:t>
          </a:r>
          <a:endParaRPr lang="en-CA"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S30"/>
  <sheetViews>
    <sheetView topLeftCell="H1" zoomScale="180" zoomScaleNormal="180" workbookViewId="0">
      <selection activeCell="S15" sqref="S15"/>
    </sheetView>
  </sheetViews>
  <sheetFormatPr defaultRowHeight="15" x14ac:dyDescent="0.25"/>
  <cols>
    <col min="2" max="2" width="11.7109375" style="1" customWidth="1"/>
    <col min="9" max="9" width="15.42578125" customWidth="1"/>
    <col min="17" max="17" width="12.140625" customWidth="1"/>
  </cols>
  <sheetData>
    <row r="1" spans="2:19" x14ac:dyDescent="0.25">
      <c r="C1" s="2"/>
      <c r="J1" s="7" t="s">
        <v>19</v>
      </c>
      <c r="K1" s="7">
        <v>0.5</v>
      </c>
      <c r="Q1" t="s">
        <v>27</v>
      </c>
      <c r="R1" t="s">
        <v>28</v>
      </c>
    </row>
    <row r="2" spans="2:19" x14ac:dyDescent="0.25">
      <c r="J2" s="1" t="s">
        <v>9</v>
      </c>
      <c r="K2" s="1" t="s">
        <v>10</v>
      </c>
      <c r="L2" s="1" t="s">
        <v>11</v>
      </c>
      <c r="M2" s="1" t="s">
        <v>12</v>
      </c>
      <c r="N2" s="1" t="s">
        <v>13</v>
      </c>
      <c r="O2" s="1" t="s">
        <v>14</v>
      </c>
      <c r="Q2" t="s">
        <v>16</v>
      </c>
      <c r="R2" t="s">
        <v>17</v>
      </c>
      <c r="S2" t="s">
        <v>5</v>
      </c>
    </row>
    <row r="3" spans="2:19" x14ac:dyDescent="0.25">
      <c r="B3" s="1" t="s">
        <v>15</v>
      </c>
      <c r="C3" t="s">
        <v>0</v>
      </c>
      <c r="D3" t="s">
        <v>1</v>
      </c>
      <c r="E3" t="s">
        <v>2</v>
      </c>
      <c r="F3" t="s">
        <v>3</v>
      </c>
      <c r="G3" t="s">
        <v>4</v>
      </c>
      <c r="I3" s="2" t="s">
        <v>21</v>
      </c>
      <c r="J3" s="6">
        <v>216.49989194607369</v>
      </c>
      <c r="K3" s="6">
        <v>23.412615354352809</v>
      </c>
      <c r="L3" s="6">
        <v>14.695564713586272</v>
      </c>
      <c r="M3" s="6">
        <v>6.8737619594581414</v>
      </c>
      <c r="N3" s="6">
        <v>0.44719887056114022</v>
      </c>
      <c r="O3" s="6">
        <v>-4.4952103201864997</v>
      </c>
    </row>
    <row r="4" spans="2:19" x14ac:dyDescent="0.25">
      <c r="B4" s="1">
        <v>135</v>
      </c>
      <c r="C4">
        <v>25</v>
      </c>
      <c r="D4">
        <v>625</v>
      </c>
      <c r="E4">
        <v>15625</v>
      </c>
      <c r="F4">
        <v>390625</v>
      </c>
      <c r="G4">
        <v>9765625</v>
      </c>
      <c r="J4" s="3">
        <f>$J$3</f>
        <v>216.49989194607369</v>
      </c>
      <c r="K4" s="1">
        <f t="shared" ref="K4" si="0">K$3*C21</f>
        <v>-30.201050253545148</v>
      </c>
      <c r="L4" s="1">
        <f t="shared" ref="L4" si="1">L$3*D21</f>
        <v>-16.578198736847813</v>
      </c>
      <c r="M4" s="1">
        <f t="shared" ref="M4" si="2">M$3*E21</f>
        <v>-6.7934919283815534</v>
      </c>
      <c r="N4" s="1">
        <f t="shared" ref="N4" si="3">N$3*F21</f>
        <v>-0.39065597529119089</v>
      </c>
      <c r="O4" s="1">
        <f t="shared" ref="O4" si="4">O$3*G21</f>
        <v>3.5158302602296732</v>
      </c>
      <c r="Q4">
        <f>SUM(J4:O4)</f>
        <v>166.05232531223766</v>
      </c>
      <c r="R4">
        <f t="shared" ref="R4:R13" si="5">B4</f>
        <v>135</v>
      </c>
      <c r="S4">
        <f>Q4-R4</f>
        <v>31.052325312237656</v>
      </c>
    </row>
    <row r="5" spans="2:19" x14ac:dyDescent="0.25">
      <c r="B5" s="1">
        <v>260</v>
      </c>
      <c r="C5">
        <v>55</v>
      </c>
      <c r="D5">
        <v>3025</v>
      </c>
      <c r="E5">
        <v>166375</v>
      </c>
      <c r="F5">
        <v>9150625</v>
      </c>
      <c r="G5">
        <v>503284375</v>
      </c>
      <c r="J5" s="3">
        <f t="shared" ref="J5:J13" si="6">$J$3</f>
        <v>216.49989194607369</v>
      </c>
      <c r="K5" s="1">
        <f t="shared" ref="K5:K12" si="7">K$3*C22</f>
        <v>19.580900713836957</v>
      </c>
      <c r="L5" s="1">
        <f t="shared" ref="L5" si="8">L$3*D22</f>
        <v>11.433401494379128</v>
      </c>
      <c r="M5" s="1">
        <f t="shared" ref="M5" si="9">M$3*E22</f>
        <v>4.7646555992466508</v>
      </c>
      <c r="N5" s="1">
        <f t="shared" ref="N5" si="10">N$3*F22</f>
        <v>0.26494876558796554</v>
      </c>
      <c r="O5" s="1">
        <f t="shared" ref="O5" si="11">O$3*G22</f>
        <v>-2.1845465101327166</v>
      </c>
      <c r="Q5">
        <f t="shared" ref="Q5:Q13" si="12">SUM(J5:O5)</f>
        <v>250.35925200899169</v>
      </c>
      <c r="R5">
        <f t="shared" si="5"/>
        <v>260</v>
      </c>
      <c r="S5">
        <f t="shared" ref="S5:S13" si="13">Q5-R5</f>
        <v>-9.6407479910083111</v>
      </c>
    </row>
    <row r="6" spans="2:19" x14ac:dyDescent="0.25">
      <c r="B6" s="1">
        <v>105</v>
      </c>
      <c r="C6">
        <v>27</v>
      </c>
      <c r="D6">
        <v>729</v>
      </c>
      <c r="E6">
        <v>19683</v>
      </c>
      <c r="F6">
        <v>531441</v>
      </c>
      <c r="G6">
        <v>14348907</v>
      </c>
      <c r="J6" s="3">
        <f t="shared" si="6"/>
        <v>216.49989194607369</v>
      </c>
      <c r="K6" s="1">
        <f t="shared" si="7"/>
        <v>-26.882253522386343</v>
      </c>
      <c r="L6" s="1">
        <f t="shared" ref="L6:L12" si="14">L$3*D23</f>
        <v>-15.364362726827977</v>
      </c>
      <c r="M6" s="1">
        <f t="shared" ref="M6:M12" si="15">M$3*E23</f>
        <v>-6.4823611644205901</v>
      </c>
      <c r="N6" s="1">
        <f t="shared" ref="N6:N12" si="16">N$3*F23</f>
        <v>-0.38011720392228227</v>
      </c>
      <c r="O6" s="1">
        <f t="shared" ref="O6:O12" si="17">O$3*G23</f>
        <v>3.4628911687669475</v>
      </c>
      <c r="Q6">
        <f t="shared" si="12"/>
        <v>170.85368849728346</v>
      </c>
      <c r="R6">
        <f t="shared" si="5"/>
        <v>105</v>
      </c>
      <c r="S6">
        <f t="shared" si="13"/>
        <v>65.853688497283457</v>
      </c>
    </row>
    <row r="7" spans="2:19" x14ac:dyDescent="0.25">
      <c r="B7" s="1">
        <v>220</v>
      </c>
      <c r="C7">
        <v>35</v>
      </c>
      <c r="D7">
        <v>1225</v>
      </c>
      <c r="E7">
        <v>42875</v>
      </c>
      <c r="F7">
        <v>1500625</v>
      </c>
      <c r="G7">
        <v>52521875</v>
      </c>
      <c r="J7" s="3">
        <f t="shared" si="6"/>
        <v>216.49989194607369</v>
      </c>
      <c r="K7" s="1">
        <f t="shared" si="7"/>
        <v>-13.607066597751114</v>
      </c>
      <c r="L7" s="1">
        <f t="shared" si="14"/>
        <v>-9.5752986790410777</v>
      </c>
      <c r="M7" s="1">
        <f t="shared" si="15"/>
        <v>-4.7042082127738016</v>
      </c>
      <c r="N7" s="1">
        <f t="shared" si="16"/>
        <v>-0.30758277182362653</v>
      </c>
      <c r="O7" s="1">
        <f t="shared" si="17"/>
        <v>3.0219751953758922</v>
      </c>
      <c r="Q7">
        <f t="shared" si="12"/>
        <v>191.32771088005993</v>
      </c>
      <c r="R7">
        <f t="shared" si="5"/>
        <v>220</v>
      </c>
      <c r="S7">
        <f t="shared" si="13"/>
        <v>-28.672289119940075</v>
      </c>
    </row>
    <row r="8" spans="2:19" x14ac:dyDescent="0.25">
      <c r="B8" s="1">
        <v>240</v>
      </c>
      <c r="C8">
        <v>60</v>
      </c>
      <c r="D8">
        <v>3600</v>
      </c>
      <c r="E8">
        <v>216000</v>
      </c>
      <c r="F8">
        <v>12960000</v>
      </c>
      <c r="G8">
        <v>777600000</v>
      </c>
      <c r="J8" s="3">
        <f t="shared" si="6"/>
        <v>216.49989194607369</v>
      </c>
      <c r="K8" s="1">
        <f t="shared" si="7"/>
        <v>27.877892541733974</v>
      </c>
      <c r="L8" s="1">
        <f t="shared" si="14"/>
        <v>18.14451404977725</v>
      </c>
      <c r="M8" s="1">
        <f t="shared" si="15"/>
        <v>8.5694520905139786</v>
      </c>
      <c r="N8" s="1">
        <f t="shared" si="16"/>
        <v>0.55004514798368886</v>
      </c>
      <c r="O8" s="1">
        <f t="shared" si="17"/>
        <v>-5.3530227159454444</v>
      </c>
      <c r="Q8">
        <f t="shared" si="12"/>
        <v>266.28877306013715</v>
      </c>
      <c r="R8">
        <f t="shared" si="5"/>
        <v>240</v>
      </c>
      <c r="S8">
        <f t="shared" si="13"/>
        <v>26.288773060137146</v>
      </c>
    </row>
    <row r="9" spans="2:19" x14ac:dyDescent="0.25">
      <c r="B9" s="1">
        <v>265</v>
      </c>
      <c r="C9">
        <v>65</v>
      </c>
      <c r="D9">
        <v>4225</v>
      </c>
      <c r="E9">
        <v>274625</v>
      </c>
      <c r="F9">
        <v>17850625</v>
      </c>
      <c r="G9">
        <v>1160290625</v>
      </c>
      <c r="J9" s="3">
        <f t="shared" si="6"/>
        <v>216.49989194607369</v>
      </c>
      <c r="K9" s="1">
        <f t="shared" si="7"/>
        <v>36.174884369630995</v>
      </c>
      <c r="L9" s="1">
        <f t="shared" si="14"/>
        <v>25.439201609992601</v>
      </c>
      <c r="M9" s="1">
        <f t="shared" si="15"/>
        <v>13.064287240147172</v>
      </c>
      <c r="N9" s="1">
        <f t="shared" si="16"/>
        <v>0.91606306303644291</v>
      </c>
      <c r="O9" s="1">
        <f t="shared" si="17"/>
        <v>-9.7732818225862044</v>
      </c>
      <c r="Q9">
        <f t="shared" si="12"/>
        <v>282.32104640629467</v>
      </c>
      <c r="R9">
        <f t="shared" si="5"/>
        <v>265</v>
      </c>
      <c r="S9">
        <f t="shared" si="13"/>
        <v>17.32104640629467</v>
      </c>
    </row>
    <row r="10" spans="2:19" x14ac:dyDescent="0.25">
      <c r="B10" s="1">
        <v>270</v>
      </c>
      <c r="C10">
        <v>45</v>
      </c>
      <c r="D10">
        <v>2025</v>
      </c>
      <c r="E10">
        <v>91125</v>
      </c>
      <c r="F10">
        <v>4100625</v>
      </c>
      <c r="G10">
        <v>184528125</v>
      </c>
      <c r="J10" s="3">
        <f t="shared" si="6"/>
        <v>216.49989194607369</v>
      </c>
      <c r="K10" s="1">
        <f t="shared" si="7"/>
        <v>2.9869170580429221</v>
      </c>
      <c r="L10" s="1">
        <f t="shared" si="14"/>
        <v>-0.23809860196543003</v>
      </c>
      <c r="M10" s="1">
        <f t="shared" si="15"/>
        <v>-1.0048342943123698</v>
      </c>
      <c r="N10" s="1">
        <f t="shared" si="16"/>
        <v>-0.11299688982752989</v>
      </c>
      <c r="O10" s="1">
        <f t="shared" si="17"/>
        <v>1.4972400945460853</v>
      </c>
      <c r="Q10">
        <f t="shared" si="12"/>
        <v>219.62811931255737</v>
      </c>
      <c r="R10">
        <f t="shared" si="5"/>
        <v>270</v>
      </c>
      <c r="S10">
        <f t="shared" si="13"/>
        <v>-50.371880687442626</v>
      </c>
    </row>
    <row r="11" spans="2:19" x14ac:dyDescent="0.25">
      <c r="B11" s="1">
        <v>300</v>
      </c>
      <c r="C11">
        <v>40</v>
      </c>
      <c r="D11">
        <v>1600</v>
      </c>
      <c r="E11">
        <v>64000</v>
      </c>
      <c r="F11">
        <v>2560000</v>
      </c>
      <c r="G11">
        <v>102400000</v>
      </c>
      <c r="J11" s="3">
        <f t="shared" si="6"/>
        <v>216.49989194607369</v>
      </c>
      <c r="K11" s="1">
        <f t="shared" si="7"/>
        <v>-5.3100747698540962</v>
      </c>
      <c r="L11" s="1">
        <f t="shared" si="14"/>
        <v>-5.1984861429118672</v>
      </c>
      <c r="M11" s="1">
        <f t="shared" si="15"/>
        <v>-3.0845341396650401</v>
      </c>
      <c r="N11" s="1">
        <f t="shared" si="16"/>
        <v>-0.22829838000069774</v>
      </c>
      <c r="O11" s="1">
        <f t="shared" si="17"/>
        <v>2.4458590800322875</v>
      </c>
      <c r="Q11">
        <f t="shared" si="12"/>
        <v>205.12435759367429</v>
      </c>
      <c r="R11">
        <f t="shared" si="5"/>
        <v>300</v>
      </c>
      <c r="S11">
        <f t="shared" si="13"/>
        <v>-94.87564240632571</v>
      </c>
    </row>
    <row r="12" spans="2:19" x14ac:dyDescent="0.25">
      <c r="B12" s="1">
        <v>265</v>
      </c>
      <c r="C12">
        <v>50</v>
      </c>
      <c r="D12">
        <v>2500</v>
      </c>
      <c r="E12">
        <v>125000</v>
      </c>
      <c r="F12">
        <v>6250000</v>
      </c>
      <c r="G12">
        <v>312500000</v>
      </c>
      <c r="J12" s="3">
        <f t="shared" si="6"/>
        <v>216.49989194607369</v>
      </c>
      <c r="K12" s="1">
        <f t="shared" si="7"/>
        <v>11.28390888593994</v>
      </c>
      <c r="L12" s="1">
        <f t="shared" si="14"/>
        <v>5.3058639437982356</v>
      </c>
      <c r="M12" s="1">
        <f t="shared" si="15"/>
        <v>1.5923945448146977</v>
      </c>
      <c r="N12" s="1">
        <f t="shared" si="16"/>
        <v>4.7863890986070197E-2</v>
      </c>
      <c r="O12" s="1">
        <f t="shared" si="17"/>
        <v>1.9103947723458269E-2</v>
      </c>
      <c r="Q12">
        <f t="shared" si="12"/>
        <v>234.74902715933612</v>
      </c>
      <c r="R12">
        <f t="shared" si="5"/>
        <v>265</v>
      </c>
      <c r="S12">
        <f t="shared" si="13"/>
        <v>-30.250972840663877</v>
      </c>
    </row>
    <row r="13" spans="2:19" x14ac:dyDescent="0.25">
      <c r="B13" s="1">
        <v>105</v>
      </c>
      <c r="C13">
        <v>30</v>
      </c>
      <c r="D13">
        <v>900</v>
      </c>
      <c r="E13">
        <v>27000</v>
      </c>
      <c r="F13">
        <v>810000</v>
      </c>
      <c r="G13">
        <v>24300000</v>
      </c>
      <c r="J13" s="3">
        <f t="shared" si="6"/>
        <v>216.49989194607369</v>
      </c>
      <c r="K13" s="1">
        <f t="shared" ref="K13" si="18">K$3*C30</f>
        <v>-21.904058425648131</v>
      </c>
      <c r="L13" s="1">
        <f t="shared" ref="L13" si="19">L$3*D30</f>
        <v>-13.368536210353058</v>
      </c>
      <c r="M13" s="1">
        <f t="shared" ref="M13" si="20">M$3*E30</f>
        <v>-5.921359735169144</v>
      </c>
      <c r="N13" s="1">
        <f t="shared" ref="N13" si="21">N$3*F30</f>
        <v>-0.35926964672883971</v>
      </c>
      <c r="O13" s="1">
        <f t="shared" ref="O13" si="22">O$3*G30</f>
        <v>3.3479513019900202</v>
      </c>
      <c r="Q13">
        <f t="shared" si="12"/>
        <v>178.29461923016453</v>
      </c>
      <c r="R13">
        <f t="shared" si="5"/>
        <v>105</v>
      </c>
      <c r="S13">
        <f t="shared" si="13"/>
        <v>73.294619230164528</v>
      </c>
    </row>
    <row r="15" spans="2:19" x14ac:dyDescent="0.25">
      <c r="B15" s="1" t="s">
        <v>6</v>
      </c>
      <c r="C15">
        <f>AVERAGE(C4:C13)</f>
        <v>43.2</v>
      </c>
      <c r="D15">
        <f t="shared" ref="D15:G15" si="23">AVERAGE(D4:D13)</f>
        <v>2045.4</v>
      </c>
      <c r="E15">
        <f t="shared" si="23"/>
        <v>104230.8</v>
      </c>
      <c r="F15">
        <f t="shared" si="23"/>
        <v>5610456.5999999996</v>
      </c>
      <c r="G15">
        <f t="shared" si="23"/>
        <v>314153953.19999999</v>
      </c>
      <c r="R15" s="11" t="s">
        <v>18</v>
      </c>
      <c r="S15" s="11">
        <f>SUMSQ(S4:S13)/COUNT(S4:S13)</f>
        <v>2503.3054070718581</v>
      </c>
    </row>
    <row r="16" spans="2:19" x14ac:dyDescent="0.25">
      <c r="B16" s="1" t="s">
        <v>7</v>
      </c>
      <c r="C16">
        <f>STDEV(C4:C13)</f>
        <v>14.109098719148097</v>
      </c>
      <c r="D16">
        <f t="shared" ref="D16:G16" si="24">STDEV(D4:D13)</f>
        <v>1259.0981957999411</v>
      </c>
      <c r="E16">
        <f t="shared" si="24"/>
        <v>89652.741748742221</v>
      </c>
      <c r="F16">
        <f t="shared" si="24"/>
        <v>5975341.3327401029</v>
      </c>
      <c r="G16">
        <f t="shared" si="24"/>
        <v>389179639.79852974</v>
      </c>
      <c r="Q16" t="s">
        <v>20</v>
      </c>
      <c r="S16" s="11">
        <f>S15+K1*SUMSQ(K3:O3)</f>
        <v>2919.1882501268155</v>
      </c>
    </row>
    <row r="18" spans="2:7" x14ac:dyDescent="0.25">
      <c r="B18" s="8"/>
      <c r="C18" s="9" t="s">
        <v>8</v>
      </c>
      <c r="D18" s="10"/>
      <c r="E18" s="10"/>
      <c r="F18" s="10"/>
      <c r="G18" s="10"/>
    </row>
    <row r="19" spans="2:7" x14ac:dyDescent="0.25">
      <c r="B19" s="8"/>
      <c r="C19" s="9"/>
      <c r="D19" s="10"/>
      <c r="E19" s="10"/>
      <c r="F19" s="10"/>
      <c r="G19" s="10"/>
    </row>
    <row r="20" spans="2:7" x14ac:dyDescent="0.25">
      <c r="B20" s="8" t="s">
        <v>15</v>
      </c>
      <c r="C20" s="10" t="s">
        <v>0</v>
      </c>
      <c r="D20" s="10" t="s">
        <v>1</v>
      </c>
      <c r="E20" s="10" t="s">
        <v>2</v>
      </c>
      <c r="F20" s="10" t="s">
        <v>3</v>
      </c>
      <c r="G20" s="10" t="s">
        <v>4</v>
      </c>
    </row>
    <row r="21" spans="2:7" x14ac:dyDescent="0.25">
      <c r="B21" s="8">
        <v>135</v>
      </c>
      <c r="C21" s="10">
        <f>(C4-C$15)/C$16</f>
        <v>-1.2899477395604269</v>
      </c>
      <c r="D21" s="10">
        <f t="shared" ref="D21:G21" si="25">(D4-D$15)/D$16</f>
        <v>-1.1281089947854142</v>
      </c>
      <c r="E21" s="10">
        <f t="shared" si="25"/>
        <v>-0.98832225620409531</v>
      </c>
      <c r="F21" s="10">
        <f t="shared" si="25"/>
        <v>-0.87356207944130104</v>
      </c>
      <c r="G21" s="10">
        <f t="shared" si="25"/>
        <v>-0.78212808963381419</v>
      </c>
    </row>
    <row r="22" spans="2:7" x14ac:dyDescent="0.25">
      <c r="B22" s="8">
        <v>260</v>
      </c>
      <c r="C22" s="10">
        <f t="shared" ref="C22:G22" si="26">(C5-C$15)/C$16</f>
        <v>0.8363397432314853</v>
      </c>
      <c r="D22" s="10">
        <f t="shared" si="26"/>
        <v>0.7780171580482903</v>
      </c>
      <c r="E22" s="10">
        <f t="shared" si="26"/>
        <v>0.6931656387504942</v>
      </c>
      <c r="F22" s="10">
        <f t="shared" si="26"/>
        <v>0.59246295782346392</v>
      </c>
      <c r="G22" s="10">
        <f t="shared" si="26"/>
        <v>0.48597203568488045</v>
      </c>
    </row>
    <row r="23" spans="2:7" x14ac:dyDescent="0.25">
      <c r="B23" s="8">
        <v>105</v>
      </c>
      <c r="C23" s="10">
        <f t="shared" ref="C23:G23" si="27">(C6-C$15)/C$16</f>
        <v>-1.1481952407076328</v>
      </c>
      <c r="D23" s="10">
        <f t="shared" si="27"/>
        <v>-1.0455101948292869</v>
      </c>
      <c r="E23" s="10">
        <f t="shared" si="27"/>
        <v>-0.94305872136014357</v>
      </c>
      <c r="F23" s="10">
        <f t="shared" si="27"/>
        <v>-0.84999589432172629</v>
      </c>
      <c r="G23" s="10">
        <f t="shared" si="27"/>
        <v>-0.77035131219917585</v>
      </c>
    </row>
    <row r="24" spans="2:7" x14ac:dyDescent="0.25">
      <c r="B24" s="8">
        <v>220</v>
      </c>
      <c r="C24" s="10">
        <f t="shared" ref="C24:G24" si="28">(C7-C$15)/C$16</f>
        <v>-0.58118524529645621</v>
      </c>
      <c r="D24" s="10">
        <f t="shared" si="28"/>
        <v>-0.65157745657698807</v>
      </c>
      <c r="E24" s="10">
        <f t="shared" si="28"/>
        <v>-0.68437170802822422</v>
      </c>
      <c r="F24" s="10">
        <f t="shared" si="28"/>
        <v>-0.68779863293857402</v>
      </c>
      <c r="G24" s="10">
        <f t="shared" si="28"/>
        <v>-0.67226558495054245</v>
      </c>
    </row>
    <row r="25" spans="2:7" x14ac:dyDescent="0.25">
      <c r="B25" s="8">
        <v>240</v>
      </c>
      <c r="C25" s="10">
        <f t="shared" ref="C25:G25" si="29">(C8-C$15)/C$16</f>
        <v>1.1907209903634706</v>
      </c>
      <c r="D25" s="10">
        <f t="shared" si="29"/>
        <v>1.2346932154980319</v>
      </c>
      <c r="E25" s="10">
        <f t="shared" si="29"/>
        <v>1.246690260887287</v>
      </c>
      <c r="F25" s="10">
        <f t="shared" si="29"/>
        <v>1.2299788398246585</v>
      </c>
      <c r="G25" s="10">
        <f t="shared" si="29"/>
        <v>1.1908280891567617</v>
      </c>
    </row>
    <row r="26" spans="2:7" x14ac:dyDescent="0.25">
      <c r="B26" s="8">
        <v>265</v>
      </c>
      <c r="C26" s="10">
        <f t="shared" ref="C26:G26" si="30">(C9-C$15)/C$16</f>
        <v>1.5451022374954559</v>
      </c>
      <c r="D26" s="10">
        <f t="shared" si="30"/>
        <v>1.7310802344651426</v>
      </c>
      <c r="E26" s="10">
        <f t="shared" si="30"/>
        <v>1.9006022200362942</v>
      </c>
      <c r="F26" s="10">
        <f t="shared" si="30"/>
        <v>2.0484467277097034</v>
      </c>
      <c r="G26" s="10">
        <f t="shared" si="30"/>
        <v>2.1741545170195118</v>
      </c>
    </row>
    <row r="27" spans="2:7" x14ac:dyDescent="0.25">
      <c r="B27" s="8">
        <v>270</v>
      </c>
      <c r="C27" s="10">
        <f t="shared" ref="C27:G27" si="31">(C10-C$15)/C$16</f>
        <v>0.12757724896751454</v>
      </c>
      <c r="D27" s="10">
        <f t="shared" si="31"/>
        <v>-1.6202072299086559E-2</v>
      </c>
      <c r="E27" s="10">
        <f t="shared" si="31"/>
        <v>-0.1461840401571865</v>
      </c>
      <c r="F27" s="10">
        <f t="shared" si="31"/>
        <v>-0.25267704653578987</v>
      </c>
      <c r="G27" s="10">
        <f t="shared" si="31"/>
        <v>-0.33307453665126108</v>
      </c>
    </row>
    <row r="28" spans="2:7" x14ac:dyDescent="0.25">
      <c r="B28" s="8">
        <v>300</v>
      </c>
      <c r="C28" s="10">
        <f t="shared" ref="C28:G28" si="32">(C11-C$15)/C$16</f>
        <v>-0.22680399816447083</v>
      </c>
      <c r="D28" s="10">
        <f t="shared" si="32"/>
        <v>-0.35374524519672174</v>
      </c>
      <c r="E28" s="10">
        <f t="shared" si="32"/>
        <v>-0.44874031976344347</v>
      </c>
      <c r="F28" s="10">
        <f t="shared" si="32"/>
        <v>-0.51050750578647808</v>
      </c>
      <c r="G28" s="10">
        <f t="shared" si="32"/>
        <v>-0.54410336910127322</v>
      </c>
    </row>
    <row r="29" spans="2:7" x14ac:dyDescent="0.25">
      <c r="B29" s="8">
        <v>265</v>
      </c>
      <c r="C29" s="10">
        <f t="shared" ref="C29:G30" si="33">(C12-C$15)/C$16</f>
        <v>0.48195849609949992</v>
      </c>
      <c r="D29" s="10">
        <f t="shared" si="33"/>
        <v>0.36105206211591745</v>
      </c>
      <c r="E29" s="10">
        <f t="shared" si="33"/>
        <v>0.23166274220823121</v>
      </c>
      <c r="F29" s="10">
        <f t="shared" si="33"/>
        <v>0.10703043799285789</v>
      </c>
      <c r="G29" s="10">
        <f t="shared" si="33"/>
        <v>-4.2498451379835937E-3</v>
      </c>
    </row>
    <row r="30" spans="2:7" x14ac:dyDescent="0.25">
      <c r="B30" s="8">
        <v>105</v>
      </c>
      <c r="C30" s="10">
        <f t="shared" si="33"/>
        <v>-0.93556649242844159</v>
      </c>
      <c r="D30" s="10">
        <f t="shared" si="33"/>
        <v>-0.90969870643988548</v>
      </c>
      <c r="E30" s="10">
        <f t="shared" si="33"/>
        <v>-0.86144381636921341</v>
      </c>
      <c r="F30" s="10">
        <f t="shared" si="33"/>
        <v>-0.80337780432681349</v>
      </c>
      <c r="G30" s="10">
        <f t="shared" si="33"/>
        <v>-0.74478190418710344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S31"/>
  <sheetViews>
    <sheetView topLeftCell="G1" zoomScale="170" zoomScaleNormal="170" workbookViewId="0">
      <selection activeCell="O14" sqref="O14"/>
    </sheetView>
  </sheetViews>
  <sheetFormatPr defaultRowHeight="15" x14ac:dyDescent="0.25"/>
  <cols>
    <col min="2" max="2" width="11.7109375" style="1" customWidth="1"/>
    <col min="9" max="9" width="15.42578125" customWidth="1"/>
    <col min="17" max="17" width="12.140625" customWidth="1"/>
  </cols>
  <sheetData>
    <row r="1" spans="2:19" x14ac:dyDescent="0.25">
      <c r="C1" s="2"/>
      <c r="J1" s="2" t="s">
        <v>19</v>
      </c>
      <c r="K1" s="2">
        <v>0.5</v>
      </c>
      <c r="Q1" t="s">
        <v>29</v>
      </c>
      <c r="R1" t="s">
        <v>28</v>
      </c>
    </row>
    <row r="2" spans="2:19" x14ac:dyDescent="0.25">
      <c r="J2" s="1" t="s">
        <v>9</v>
      </c>
      <c r="K2" s="1" t="s">
        <v>10</v>
      </c>
      <c r="L2" s="1" t="s">
        <v>11</v>
      </c>
      <c r="M2" s="1" t="s">
        <v>12</v>
      </c>
      <c r="N2" s="1" t="s">
        <v>13</v>
      </c>
      <c r="O2" s="1" t="s">
        <v>14</v>
      </c>
      <c r="Q2" t="s">
        <v>16</v>
      </c>
      <c r="R2" t="s">
        <v>17</v>
      </c>
      <c r="S2" t="s">
        <v>5</v>
      </c>
    </row>
    <row r="3" spans="2:19" x14ac:dyDescent="0.25">
      <c r="I3" s="2" t="s">
        <v>21</v>
      </c>
      <c r="J3" s="4">
        <v>216.56545895187128</v>
      </c>
      <c r="K3" s="5">
        <v>190.73705058923841</v>
      </c>
      <c r="L3" s="5">
        <v>-48.247748002998314</v>
      </c>
      <c r="M3" s="5">
        <v>-30.328030125937374</v>
      </c>
      <c r="N3" s="5">
        <v>-63.239773512212089</v>
      </c>
      <c r="O3" s="5">
        <v>-1.1676893862587787E-4</v>
      </c>
    </row>
    <row r="4" spans="2:19" x14ac:dyDescent="0.25">
      <c r="B4" s="1" t="s">
        <v>15</v>
      </c>
      <c r="C4" t="s">
        <v>0</v>
      </c>
      <c r="D4" t="s">
        <v>1</v>
      </c>
      <c r="E4" t="s">
        <v>2</v>
      </c>
      <c r="F4" t="s">
        <v>3</v>
      </c>
      <c r="G4" t="s">
        <v>4</v>
      </c>
      <c r="I4" t="s">
        <v>22</v>
      </c>
      <c r="J4" s="4"/>
      <c r="K4" s="1">
        <f>ABS(K3)</f>
        <v>190.73705058923841</v>
      </c>
      <c r="L4" s="1">
        <f t="shared" ref="L4:O4" si="0">ABS(L3)</f>
        <v>48.247748002998314</v>
      </c>
      <c r="M4" s="1">
        <f t="shared" si="0"/>
        <v>30.328030125937374</v>
      </c>
      <c r="N4" s="1">
        <f t="shared" si="0"/>
        <v>63.239773512212089</v>
      </c>
      <c r="O4" s="1">
        <f t="shared" si="0"/>
        <v>1.1676893862587787E-4</v>
      </c>
    </row>
    <row r="5" spans="2:19" x14ac:dyDescent="0.25">
      <c r="B5" s="1">
        <v>135</v>
      </c>
      <c r="C5">
        <v>25</v>
      </c>
      <c r="D5">
        <v>625</v>
      </c>
      <c r="E5">
        <v>15625</v>
      </c>
      <c r="F5">
        <v>390625</v>
      </c>
      <c r="G5">
        <v>9765625</v>
      </c>
      <c r="J5" s="4">
        <f>$J$3</f>
        <v>216.56545895187128</v>
      </c>
      <c r="K5" s="1">
        <f t="shared" ref="K5:O14" si="1">K$3*C22</f>
        <v>-246.04082725801086</v>
      </c>
      <c r="L5" s="1">
        <f t="shared" si="1"/>
        <v>54.428718500322404</v>
      </c>
      <c r="M5" s="1">
        <f t="shared" si="1"/>
        <v>29.973867160292198</v>
      </c>
      <c r="N5" s="1">
        <f t="shared" si="1"/>
        <v>55.243868052724899</v>
      </c>
      <c r="O5" s="1">
        <f t="shared" si="1"/>
        <v>9.1328266896025954E-5</v>
      </c>
      <c r="Q5">
        <f>SUM(J5:O5)</f>
        <v>110.1711767354668</v>
      </c>
      <c r="R5">
        <f t="shared" ref="R5:R14" si="2">B5</f>
        <v>135</v>
      </c>
      <c r="S5">
        <f>Q5-R5</f>
        <v>-24.828823264533199</v>
      </c>
    </row>
    <row r="6" spans="2:19" x14ac:dyDescent="0.25">
      <c r="B6" s="1">
        <v>260</v>
      </c>
      <c r="C6">
        <v>55</v>
      </c>
      <c r="D6">
        <v>3025</v>
      </c>
      <c r="E6">
        <v>166375</v>
      </c>
      <c r="F6">
        <v>9150625</v>
      </c>
      <c r="G6">
        <v>503284375</v>
      </c>
      <c r="J6" s="4">
        <f t="shared" ref="J6:J14" si="3">$J$3</f>
        <v>216.56545895187128</v>
      </c>
      <c r="K6" s="1">
        <f t="shared" si="1"/>
        <v>159.52097591453446</v>
      </c>
      <c r="L6" s="1">
        <f t="shared" si="1"/>
        <v>-37.537575783522826</v>
      </c>
      <c r="M6" s="1">
        <f t="shared" si="1"/>
        <v>-21.02234837428961</v>
      </c>
      <c r="N6" s="1">
        <f t="shared" si="1"/>
        <v>-37.467223267131125</v>
      </c>
      <c r="O6" s="1">
        <f t="shared" si="1"/>
        <v>-5.6746438808780736E-5</v>
      </c>
      <c r="Q6">
        <f t="shared" ref="Q6:Q14" si="4">SUM(J6:O6)</f>
        <v>280.05923069502336</v>
      </c>
      <c r="R6">
        <f t="shared" si="2"/>
        <v>260</v>
      </c>
      <c r="S6">
        <f t="shared" ref="S6:S14" si="5">Q6-R6</f>
        <v>20.059230695023359</v>
      </c>
    </row>
    <row r="7" spans="2:19" x14ac:dyDescent="0.25">
      <c r="B7" s="1">
        <v>105</v>
      </c>
      <c r="C7">
        <v>27</v>
      </c>
      <c r="D7">
        <v>729</v>
      </c>
      <c r="E7">
        <v>19683</v>
      </c>
      <c r="F7">
        <v>531441</v>
      </c>
      <c r="G7">
        <v>14348907</v>
      </c>
      <c r="J7" s="4">
        <f t="shared" si="3"/>
        <v>216.56545895187128</v>
      </c>
      <c r="K7" s="1">
        <f t="shared" si="1"/>
        <v>-219.00337371317454</v>
      </c>
      <c r="L7" s="1">
        <f t="shared" si="1"/>
        <v>50.443512414689103</v>
      </c>
      <c r="M7" s="1">
        <f t="shared" si="1"/>
        <v>28.601113311938413</v>
      </c>
      <c r="N7" s="1">
        <f t="shared" si="1"/>
        <v>53.753547843216133</v>
      </c>
      <c r="O7" s="1">
        <f t="shared" si="1"/>
        <v>8.9953105094550044E-5</v>
      </c>
      <c r="Q7">
        <f t="shared" si="4"/>
        <v>130.36034876164547</v>
      </c>
      <c r="R7">
        <f t="shared" si="2"/>
        <v>105</v>
      </c>
      <c r="S7">
        <f t="shared" si="5"/>
        <v>25.360348761645469</v>
      </c>
    </row>
    <row r="8" spans="2:19" x14ac:dyDescent="0.25">
      <c r="B8" s="1">
        <v>220</v>
      </c>
      <c r="C8">
        <v>35</v>
      </c>
      <c r="D8">
        <v>1225</v>
      </c>
      <c r="E8">
        <v>42875</v>
      </c>
      <c r="F8">
        <v>1500625</v>
      </c>
      <c r="G8">
        <v>52521875</v>
      </c>
      <c r="J8" s="4">
        <f t="shared" si="3"/>
        <v>216.56545895187128</v>
      </c>
      <c r="K8" s="1">
        <f t="shared" si="1"/>
        <v>-110.8535595338291</v>
      </c>
      <c r="L8" s="1">
        <f t="shared" si="1"/>
        <v>31.437144929361097</v>
      </c>
      <c r="M8" s="1">
        <f t="shared" si="1"/>
        <v>20.755645778419201</v>
      </c>
      <c r="N8" s="1">
        <f t="shared" si="1"/>
        <v>43.496229769044518</v>
      </c>
      <c r="O8" s="1">
        <f t="shared" si="1"/>
        <v>7.8499738829379778E-5</v>
      </c>
      <c r="Q8">
        <f t="shared" si="4"/>
        <v>201.40099839460584</v>
      </c>
      <c r="R8">
        <f t="shared" si="2"/>
        <v>220</v>
      </c>
      <c r="S8">
        <f t="shared" si="5"/>
        <v>-18.599001605394164</v>
      </c>
    </row>
    <row r="9" spans="2:19" x14ac:dyDescent="0.25">
      <c r="B9" s="1">
        <v>240</v>
      </c>
      <c r="C9">
        <v>60</v>
      </c>
      <c r="D9">
        <v>3600</v>
      </c>
      <c r="E9">
        <v>216000</v>
      </c>
      <c r="F9">
        <v>12960000</v>
      </c>
      <c r="G9">
        <v>777600000</v>
      </c>
      <c r="J9" s="4">
        <f t="shared" si="3"/>
        <v>216.56545895187128</v>
      </c>
      <c r="K9" s="1">
        <f t="shared" si="1"/>
        <v>227.11460977662534</v>
      </c>
      <c r="L9" s="1">
        <f t="shared" si="1"/>
        <v>-59.571167122360734</v>
      </c>
      <c r="M9" s="1">
        <f t="shared" si="1"/>
        <v>-37.809659789902362</v>
      </c>
      <c r="N9" s="1">
        <f t="shared" si="1"/>
        <v>-77.7835832553248</v>
      </c>
      <c r="O9" s="1">
        <f t="shared" si="1"/>
        <v>-1.3905173205671734E-4</v>
      </c>
      <c r="Q9">
        <f t="shared" si="4"/>
        <v>268.51551950917667</v>
      </c>
      <c r="R9">
        <f t="shared" si="2"/>
        <v>240</v>
      </c>
      <c r="S9">
        <f t="shared" si="5"/>
        <v>28.51551950917667</v>
      </c>
    </row>
    <row r="10" spans="2:19" x14ac:dyDescent="0.25">
      <c r="B10" s="1">
        <v>265</v>
      </c>
      <c r="C10">
        <v>65</v>
      </c>
      <c r="D10">
        <v>4225</v>
      </c>
      <c r="E10">
        <v>274625</v>
      </c>
      <c r="F10">
        <v>17850625</v>
      </c>
      <c r="G10">
        <v>1160290625</v>
      </c>
      <c r="J10" s="4">
        <f t="shared" si="3"/>
        <v>216.56545895187128</v>
      </c>
      <c r="K10" s="1">
        <f t="shared" si="1"/>
        <v>294.70824363871623</v>
      </c>
      <c r="L10" s="1">
        <f t="shared" si="1"/>
        <v>-83.52072292544544</v>
      </c>
      <c r="M10" s="1">
        <f t="shared" si="1"/>
        <v>-57.641521386684182</v>
      </c>
      <c r="N10" s="1">
        <f t="shared" si="1"/>
        <v>-129.54330711219362</v>
      </c>
      <c r="O10" s="1">
        <f t="shared" si="1"/>
        <v>-2.5387371536102655E-4</v>
      </c>
      <c r="Q10">
        <f t="shared" si="4"/>
        <v>240.56789729254888</v>
      </c>
      <c r="R10">
        <f t="shared" si="2"/>
        <v>265</v>
      </c>
      <c r="S10">
        <f t="shared" si="5"/>
        <v>-24.432102707451122</v>
      </c>
    </row>
    <row r="11" spans="2:19" x14ac:dyDescent="0.25">
      <c r="B11" s="1">
        <v>270</v>
      </c>
      <c r="C11">
        <v>45</v>
      </c>
      <c r="D11">
        <v>2025</v>
      </c>
      <c r="E11">
        <v>91125</v>
      </c>
      <c r="F11">
        <v>4100625</v>
      </c>
      <c r="G11">
        <v>184528125</v>
      </c>
      <c r="J11" s="4">
        <f t="shared" si="3"/>
        <v>216.56545895187128</v>
      </c>
      <c r="K11" s="1">
        <f t="shared" si="1"/>
        <v>24.333708190352684</v>
      </c>
      <c r="L11" s="1">
        <f t="shared" si="1"/>
        <v>0.78171350141268781</v>
      </c>
      <c r="M11" s="1">
        <f t="shared" si="1"/>
        <v>4.4334739738183915</v>
      </c>
      <c r="N11" s="1">
        <f t="shared" si="1"/>
        <v>15.979239194658026</v>
      </c>
      <c r="O11" s="1">
        <f t="shared" si="1"/>
        <v>3.8892760128073813E-5</v>
      </c>
      <c r="Q11">
        <f t="shared" si="4"/>
        <v>262.09363270487324</v>
      </c>
      <c r="R11">
        <f t="shared" si="2"/>
        <v>270</v>
      </c>
      <c r="S11">
        <f t="shared" si="5"/>
        <v>-7.9063672951267563</v>
      </c>
    </row>
    <row r="12" spans="2:19" x14ac:dyDescent="0.25">
      <c r="B12" s="1">
        <v>300</v>
      </c>
      <c r="C12">
        <v>40</v>
      </c>
      <c r="D12">
        <v>1600</v>
      </c>
      <c r="E12">
        <v>64000</v>
      </c>
      <c r="F12">
        <v>2560000</v>
      </c>
      <c r="G12">
        <v>102400000</v>
      </c>
      <c r="J12" s="4">
        <f t="shared" si="3"/>
        <v>216.56545895187128</v>
      </c>
      <c r="K12" s="1">
        <f t="shared" si="1"/>
        <v>-43.259925671738209</v>
      </c>
      <c r="L12" s="1">
        <f t="shared" si="1"/>
        <v>17.067411447510281</v>
      </c>
      <c r="M12" s="1">
        <f t="shared" si="1"/>
        <v>13.609409936508484</v>
      </c>
      <c r="N12" s="1">
        <f t="shared" si="1"/>
        <v>32.284379042221175</v>
      </c>
      <c r="O12" s="1">
        <f t="shared" si="1"/>
        <v>6.3534372912719942E-5</v>
      </c>
      <c r="Q12">
        <f t="shared" si="4"/>
        <v>236.26679724074594</v>
      </c>
      <c r="R12">
        <f t="shared" si="2"/>
        <v>300</v>
      </c>
      <c r="S12">
        <f t="shared" si="5"/>
        <v>-63.733202759254056</v>
      </c>
    </row>
    <row r="13" spans="2:19" x14ac:dyDescent="0.25">
      <c r="B13" s="1">
        <v>265</v>
      </c>
      <c r="C13">
        <v>50</v>
      </c>
      <c r="D13">
        <v>2500</v>
      </c>
      <c r="E13">
        <v>125000</v>
      </c>
      <c r="F13">
        <v>6250000</v>
      </c>
      <c r="G13">
        <v>312500000</v>
      </c>
      <c r="J13" s="4">
        <f t="shared" si="3"/>
        <v>216.56545895187128</v>
      </c>
      <c r="K13" s="1">
        <f t="shared" si="1"/>
        <v>91.927342052443578</v>
      </c>
      <c r="L13" s="1">
        <f t="shared" si="1"/>
        <v>-17.41994890893168</v>
      </c>
      <c r="M13" s="1">
        <f t="shared" si="1"/>
        <v>-7.0258746247485</v>
      </c>
      <c r="N13" s="1">
        <f t="shared" si="1"/>
        <v>-6.7685806575811922</v>
      </c>
      <c r="O13" s="1">
        <f t="shared" si="1"/>
        <v>4.9624990608669169E-7</v>
      </c>
      <c r="Q13">
        <f t="shared" si="4"/>
        <v>277.27839730930339</v>
      </c>
      <c r="R13">
        <f t="shared" si="2"/>
        <v>265</v>
      </c>
      <c r="S13">
        <f t="shared" si="5"/>
        <v>12.278397309303386</v>
      </c>
    </row>
    <row r="14" spans="2:19" x14ac:dyDescent="0.25">
      <c r="B14" s="1">
        <v>105</v>
      </c>
      <c r="C14">
        <v>30</v>
      </c>
      <c r="D14">
        <v>900</v>
      </c>
      <c r="E14">
        <v>27000</v>
      </c>
      <c r="F14">
        <v>810000</v>
      </c>
      <c r="G14">
        <v>24300000</v>
      </c>
      <c r="J14" s="4">
        <f t="shared" si="3"/>
        <v>216.56545895187128</v>
      </c>
      <c r="K14" s="1">
        <f t="shared" si="1"/>
        <v>-178.44719339591998</v>
      </c>
      <c r="L14" s="1">
        <f t="shared" si="1"/>
        <v>43.890913946965135</v>
      </c>
      <c r="M14" s="1">
        <f t="shared" si="1"/>
        <v>26.125894014647969</v>
      </c>
      <c r="N14" s="1">
        <f t="shared" si="1"/>
        <v>50.805430390365927</v>
      </c>
      <c r="O14" s="1">
        <f t="shared" si="1"/>
        <v>8.6967392459688333E-5</v>
      </c>
      <c r="Q14">
        <f t="shared" si="4"/>
        <v>158.94059087532278</v>
      </c>
      <c r="R14">
        <f t="shared" si="2"/>
        <v>105</v>
      </c>
      <c r="S14">
        <f t="shared" si="5"/>
        <v>53.940590875322783</v>
      </c>
    </row>
    <row r="16" spans="2:19" x14ac:dyDescent="0.25">
      <c r="B16" s="1" t="s">
        <v>6</v>
      </c>
      <c r="C16">
        <f>AVERAGE(C5:C14)</f>
        <v>43.2</v>
      </c>
      <c r="D16">
        <f t="shared" ref="D16:G16" si="6">AVERAGE(D5:D14)</f>
        <v>2045.4</v>
      </c>
      <c r="E16">
        <f t="shared" si="6"/>
        <v>104230.8</v>
      </c>
      <c r="F16">
        <f t="shared" si="6"/>
        <v>5610456.5999999996</v>
      </c>
      <c r="G16">
        <f t="shared" si="6"/>
        <v>314153953.19999999</v>
      </c>
      <c r="R16" t="s">
        <v>18</v>
      </c>
      <c r="S16">
        <f>SUMSQ(S5:S14)/10</f>
        <v>1060.2754008614718</v>
      </c>
    </row>
    <row r="17" spans="2:19" x14ac:dyDescent="0.25">
      <c r="B17" s="1" t="s">
        <v>7</v>
      </c>
      <c r="C17">
        <f>STDEV(C5:C14)</f>
        <v>14.109098719148097</v>
      </c>
      <c r="D17">
        <f t="shared" ref="D17:G17" si="7">STDEV(D5:D14)</f>
        <v>1259.0981957999411</v>
      </c>
      <c r="E17">
        <f t="shared" si="7"/>
        <v>89652.741748742221</v>
      </c>
      <c r="F17">
        <f t="shared" si="7"/>
        <v>5975341.3327401029</v>
      </c>
      <c r="G17">
        <f t="shared" si="7"/>
        <v>389179639.79852974</v>
      </c>
      <c r="Q17" t="s">
        <v>23</v>
      </c>
      <c r="S17">
        <f>S16+K1*SUM(K4:O4)</f>
        <v>1226.5517603611343</v>
      </c>
    </row>
    <row r="19" spans="2:19" x14ac:dyDescent="0.25">
      <c r="C19" s="2" t="s">
        <v>8</v>
      </c>
    </row>
    <row r="20" spans="2:19" x14ac:dyDescent="0.25">
      <c r="C20" s="2"/>
    </row>
    <row r="21" spans="2:19" x14ac:dyDescent="0.25">
      <c r="B21" s="1" t="s">
        <v>15</v>
      </c>
      <c r="C21" t="s">
        <v>0</v>
      </c>
      <c r="D21" t="s">
        <v>1</v>
      </c>
      <c r="E21" t="s">
        <v>2</v>
      </c>
      <c r="F21" t="s">
        <v>3</v>
      </c>
      <c r="G21" t="s">
        <v>4</v>
      </c>
    </row>
    <row r="22" spans="2:19" x14ac:dyDescent="0.25">
      <c r="B22" s="1">
        <v>135</v>
      </c>
      <c r="C22">
        <f>(C5-C$16)/C$17</f>
        <v>-1.2899477395604269</v>
      </c>
      <c r="D22">
        <f t="shared" ref="D22:G22" si="8">(D5-D$16)/D$17</f>
        <v>-1.1281089947854142</v>
      </c>
      <c r="E22">
        <f t="shared" si="8"/>
        <v>-0.98832225620409531</v>
      </c>
      <c r="F22">
        <f t="shared" si="8"/>
        <v>-0.87356207944130104</v>
      </c>
      <c r="G22">
        <f t="shared" si="8"/>
        <v>-0.78212808963381419</v>
      </c>
    </row>
    <row r="23" spans="2:19" x14ac:dyDescent="0.25">
      <c r="B23" s="1">
        <v>260</v>
      </c>
      <c r="C23">
        <f t="shared" ref="C23:G31" si="9">(C6-C$16)/C$17</f>
        <v>0.8363397432314853</v>
      </c>
      <c r="D23">
        <f t="shared" si="9"/>
        <v>0.7780171580482903</v>
      </c>
      <c r="E23">
        <f t="shared" si="9"/>
        <v>0.6931656387504942</v>
      </c>
      <c r="F23">
        <f t="shared" si="9"/>
        <v>0.59246295782346392</v>
      </c>
      <c r="G23">
        <f t="shared" si="9"/>
        <v>0.48597203568488045</v>
      </c>
    </row>
    <row r="24" spans="2:19" x14ac:dyDescent="0.25">
      <c r="B24" s="1">
        <v>105</v>
      </c>
      <c r="C24">
        <f t="shared" si="9"/>
        <v>-1.1481952407076328</v>
      </c>
      <c r="D24">
        <f t="shared" si="9"/>
        <v>-1.0455101948292869</v>
      </c>
      <c r="E24">
        <f t="shared" si="9"/>
        <v>-0.94305872136014357</v>
      </c>
      <c r="F24">
        <f t="shared" si="9"/>
        <v>-0.84999589432172629</v>
      </c>
      <c r="G24">
        <f t="shared" si="9"/>
        <v>-0.77035131219917585</v>
      </c>
    </row>
    <row r="25" spans="2:19" x14ac:dyDescent="0.25">
      <c r="B25" s="1">
        <v>220</v>
      </c>
      <c r="C25">
        <f t="shared" si="9"/>
        <v>-0.58118524529645621</v>
      </c>
      <c r="D25">
        <f t="shared" si="9"/>
        <v>-0.65157745657698807</v>
      </c>
      <c r="E25">
        <f t="shared" si="9"/>
        <v>-0.68437170802822422</v>
      </c>
      <c r="F25">
        <f t="shared" si="9"/>
        <v>-0.68779863293857402</v>
      </c>
      <c r="G25">
        <f t="shared" si="9"/>
        <v>-0.67226558495054245</v>
      </c>
    </row>
    <row r="26" spans="2:19" x14ac:dyDescent="0.25">
      <c r="B26" s="1">
        <v>240</v>
      </c>
      <c r="C26">
        <f t="shared" si="9"/>
        <v>1.1907209903634706</v>
      </c>
      <c r="D26">
        <f t="shared" si="9"/>
        <v>1.2346932154980319</v>
      </c>
      <c r="E26">
        <f t="shared" si="9"/>
        <v>1.246690260887287</v>
      </c>
      <c r="F26">
        <f t="shared" si="9"/>
        <v>1.2299788398246585</v>
      </c>
      <c r="G26">
        <f t="shared" si="9"/>
        <v>1.1908280891567617</v>
      </c>
    </row>
    <row r="27" spans="2:19" x14ac:dyDescent="0.25">
      <c r="B27" s="1">
        <v>265</v>
      </c>
      <c r="C27">
        <f t="shared" si="9"/>
        <v>1.5451022374954559</v>
      </c>
      <c r="D27">
        <f t="shared" si="9"/>
        <v>1.7310802344651426</v>
      </c>
      <c r="E27">
        <f t="shared" si="9"/>
        <v>1.9006022200362942</v>
      </c>
      <c r="F27">
        <f t="shared" si="9"/>
        <v>2.0484467277097034</v>
      </c>
      <c r="G27">
        <f t="shared" si="9"/>
        <v>2.1741545170195118</v>
      </c>
    </row>
    <row r="28" spans="2:19" x14ac:dyDescent="0.25">
      <c r="B28" s="1">
        <v>270</v>
      </c>
      <c r="C28">
        <f t="shared" si="9"/>
        <v>0.12757724896751454</v>
      </c>
      <c r="D28">
        <f t="shared" si="9"/>
        <v>-1.6202072299086559E-2</v>
      </c>
      <c r="E28">
        <f t="shared" si="9"/>
        <v>-0.1461840401571865</v>
      </c>
      <c r="F28">
        <f t="shared" si="9"/>
        <v>-0.25267704653578987</v>
      </c>
      <c r="G28">
        <f t="shared" si="9"/>
        <v>-0.33307453665126108</v>
      </c>
    </row>
    <row r="29" spans="2:19" x14ac:dyDescent="0.25">
      <c r="B29" s="1">
        <v>300</v>
      </c>
      <c r="C29">
        <f t="shared" si="9"/>
        <v>-0.22680399816447083</v>
      </c>
      <c r="D29">
        <f t="shared" si="9"/>
        <v>-0.35374524519672174</v>
      </c>
      <c r="E29">
        <f t="shared" si="9"/>
        <v>-0.44874031976344347</v>
      </c>
      <c r="F29">
        <f t="shared" si="9"/>
        <v>-0.51050750578647808</v>
      </c>
      <c r="G29">
        <f t="shared" si="9"/>
        <v>-0.54410336910127322</v>
      </c>
    </row>
    <row r="30" spans="2:19" x14ac:dyDescent="0.25">
      <c r="B30" s="1">
        <v>265</v>
      </c>
      <c r="C30">
        <f t="shared" si="9"/>
        <v>0.48195849609949992</v>
      </c>
      <c r="D30">
        <f t="shared" si="9"/>
        <v>0.36105206211591745</v>
      </c>
      <c r="E30">
        <f t="shared" si="9"/>
        <v>0.23166274220823121</v>
      </c>
      <c r="F30">
        <f t="shared" si="9"/>
        <v>0.10703043799285789</v>
      </c>
      <c r="G30">
        <f t="shared" si="9"/>
        <v>-4.2498451379835937E-3</v>
      </c>
    </row>
    <row r="31" spans="2:19" x14ac:dyDescent="0.25">
      <c r="B31" s="1">
        <v>105</v>
      </c>
      <c r="C31">
        <f t="shared" si="9"/>
        <v>-0.93556649242844159</v>
      </c>
      <c r="D31">
        <f t="shared" si="9"/>
        <v>-0.90969870643988548</v>
      </c>
      <c r="E31">
        <f t="shared" si="9"/>
        <v>-0.86144381636921341</v>
      </c>
      <c r="F31">
        <f t="shared" si="9"/>
        <v>-0.80337780432681349</v>
      </c>
      <c r="G31">
        <f t="shared" si="9"/>
        <v>-0.74478190418710344</v>
      </c>
    </row>
  </sheetData>
  <pageMargins left="0.7" right="0.7" top="0.75" bottom="0.75" header="0.3" footer="0.3"/>
  <pageSetup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S31"/>
  <sheetViews>
    <sheetView tabSelected="1" topLeftCell="C1" zoomScale="140" zoomScaleNormal="140" workbookViewId="0">
      <selection activeCell="S17" sqref="S17"/>
    </sheetView>
  </sheetViews>
  <sheetFormatPr defaultRowHeight="15" x14ac:dyDescent="0.25"/>
  <cols>
    <col min="2" max="2" width="11.7109375" style="1" customWidth="1"/>
    <col min="9" max="9" width="15.42578125" customWidth="1"/>
    <col min="17" max="17" width="12.140625" customWidth="1"/>
  </cols>
  <sheetData>
    <row r="1" spans="2:19" x14ac:dyDescent="0.25">
      <c r="C1" s="2"/>
      <c r="J1" s="2" t="s">
        <v>24</v>
      </c>
      <c r="K1" s="2">
        <v>0.02</v>
      </c>
      <c r="M1" s="2" t="s">
        <v>25</v>
      </c>
      <c r="N1" s="2">
        <v>1</v>
      </c>
    </row>
    <row r="2" spans="2:19" x14ac:dyDescent="0.25">
      <c r="J2" s="1" t="s">
        <v>9</v>
      </c>
      <c r="K2" s="1" t="s">
        <v>10</v>
      </c>
      <c r="L2" s="1" t="s">
        <v>11</v>
      </c>
      <c r="M2" s="1" t="s">
        <v>12</v>
      </c>
      <c r="N2" s="1" t="s">
        <v>13</v>
      </c>
      <c r="O2" s="1" t="s">
        <v>14</v>
      </c>
      <c r="Q2" t="s">
        <v>16</v>
      </c>
      <c r="R2" t="s">
        <v>17</v>
      </c>
      <c r="S2" t="s">
        <v>5</v>
      </c>
    </row>
    <row r="3" spans="2:19" x14ac:dyDescent="0.25">
      <c r="I3" s="2" t="s">
        <v>21</v>
      </c>
      <c r="J3" s="12">
        <v>216.49990291090126</v>
      </c>
      <c r="K3" s="13">
        <v>96.65715825091749</v>
      </c>
      <c r="L3" s="13">
        <v>21.106868927401056</v>
      </c>
      <c r="M3" s="13">
        <v>-1.3820306244451402E-7</v>
      </c>
      <c r="N3" s="13">
        <v>-26.002161696893992</v>
      </c>
      <c r="O3" s="13">
        <v>-45.539875520959271</v>
      </c>
    </row>
    <row r="4" spans="2:19" x14ac:dyDescent="0.25">
      <c r="B4" s="1" t="s">
        <v>15</v>
      </c>
      <c r="C4" t="s">
        <v>0</v>
      </c>
      <c r="D4" t="s">
        <v>1</v>
      </c>
      <c r="E4" t="s">
        <v>2</v>
      </c>
      <c r="F4" t="s">
        <v>3</v>
      </c>
      <c r="G4" t="s">
        <v>4</v>
      </c>
      <c r="I4" t="s">
        <v>22</v>
      </c>
      <c r="J4" s="4"/>
      <c r="K4" s="1">
        <f>ABS(K3)</f>
        <v>96.65715825091749</v>
      </c>
      <c r="L4" s="1">
        <f t="shared" ref="L4:O4" si="0">ABS(L3)</f>
        <v>21.106868927401056</v>
      </c>
      <c r="M4" s="1">
        <f t="shared" si="0"/>
        <v>1.3820306244451402E-7</v>
      </c>
      <c r="N4" s="1">
        <f t="shared" si="0"/>
        <v>26.002161696893992</v>
      </c>
      <c r="O4" s="1">
        <f t="shared" si="0"/>
        <v>45.539875520959271</v>
      </c>
    </row>
    <row r="5" spans="2:19" x14ac:dyDescent="0.25">
      <c r="B5" s="1">
        <v>135</v>
      </c>
      <c r="C5">
        <v>25</v>
      </c>
      <c r="D5">
        <v>625</v>
      </c>
      <c r="E5">
        <v>15625</v>
      </c>
      <c r="F5">
        <v>390625</v>
      </c>
      <c r="G5">
        <v>9765625</v>
      </c>
      <c r="J5" s="14">
        <f>$J$3</f>
        <v>216.49990291090126</v>
      </c>
      <c r="K5" s="8">
        <f t="shared" ref="K5:O14" si="1">K$3*C22</f>
        <v>-124.68268279810547</v>
      </c>
      <c r="L5" s="8">
        <f t="shared" si="1"/>
        <v>-23.810848688757897</v>
      </c>
      <c r="M5" s="8">
        <f t="shared" si="1"/>
        <v>1.3658916248947756E-7</v>
      </c>
      <c r="N5" s="8">
        <f t="shared" si="1"/>
        <v>22.714502441907666</v>
      </c>
      <c r="O5" s="8">
        <f t="shared" si="1"/>
        <v>35.618015843369577</v>
      </c>
      <c r="Q5" s="10">
        <f>SUM(J5:O5)</f>
        <v>126.33888984590429</v>
      </c>
      <c r="R5" s="10">
        <f t="shared" ref="R5:R14" si="2">B5</f>
        <v>135</v>
      </c>
      <c r="S5" s="10">
        <f>Q5-R5</f>
        <v>-8.6611101540957094</v>
      </c>
    </row>
    <row r="6" spans="2:19" x14ac:dyDescent="0.25">
      <c r="B6" s="1">
        <v>260</v>
      </c>
      <c r="C6">
        <v>55</v>
      </c>
      <c r="D6">
        <v>3025</v>
      </c>
      <c r="E6">
        <v>166375</v>
      </c>
      <c r="F6">
        <v>9150625</v>
      </c>
      <c r="G6">
        <v>503284375</v>
      </c>
      <c r="J6" s="14">
        <f t="shared" ref="J6:J14" si="3">$J$3</f>
        <v>216.49990291090126</v>
      </c>
      <c r="K6" s="8">
        <f t="shared" si="1"/>
        <v>80.838222913057379</v>
      </c>
      <c r="L6" s="8">
        <f t="shared" si="1"/>
        <v>16.421506178194335</v>
      </c>
      <c r="M6" s="8">
        <f t="shared" si="1"/>
        <v>-9.579761405662599E-8</v>
      </c>
      <c r="N6" s="8">
        <f t="shared" si="1"/>
        <v>-15.405317628745795</v>
      </c>
      <c r="O6" s="8">
        <f t="shared" si="1"/>
        <v>-22.131106011756632</v>
      </c>
      <c r="Q6" s="10">
        <f t="shared" ref="Q6:Q14" si="4">SUM(J6:O6)</f>
        <v>276.22320826585297</v>
      </c>
      <c r="R6" s="10">
        <f t="shared" si="2"/>
        <v>260</v>
      </c>
      <c r="S6" s="10">
        <f t="shared" ref="S6:S14" si="5">Q6-R6</f>
        <v>16.223208265852975</v>
      </c>
    </row>
    <row r="7" spans="2:19" x14ac:dyDescent="0.25">
      <c r="B7" s="1">
        <v>105</v>
      </c>
      <c r="C7">
        <v>27</v>
      </c>
      <c r="D7">
        <v>729</v>
      </c>
      <c r="E7">
        <v>19683</v>
      </c>
      <c r="F7">
        <v>531441</v>
      </c>
      <c r="G7">
        <v>14348907</v>
      </c>
      <c r="J7" s="14">
        <f t="shared" si="3"/>
        <v>216.49990291090126</v>
      </c>
      <c r="K7" s="8">
        <f t="shared" si="1"/>
        <v>-110.98128908402796</v>
      </c>
      <c r="L7" s="8">
        <f t="shared" si="1"/>
        <v>-22.067446644523297</v>
      </c>
      <c r="M7" s="8">
        <f t="shared" si="1"/>
        <v>1.3033360335697946E-7</v>
      </c>
      <c r="N7" s="8">
        <f t="shared" si="1"/>
        <v>22.101730685849546</v>
      </c>
      <c r="O7" s="8">
        <f t="shared" si="1"/>
        <v>35.081702864958103</v>
      </c>
      <c r="Q7" s="10">
        <f t="shared" si="4"/>
        <v>140.63460086349124</v>
      </c>
      <c r="R7" s="10">
        <f t="shared" si="2"/>
        <v>105</v>
      </c>
      <c r="S7" s="10">
        <f t="shared" si="5"/>
        <v>35.634600863491244</v>
      </c>
    </row>
    <row r="8" spans="2:19" x14ac:dyDescent="0.25">
      <c r="B8" s="1">
        <v>220</v>
      </c>
      <c r="C8">
        <v>35</v>
      </c>
      <c r="D8">
        <v>1225</v>
      </c>
      <c r="E8">
        <v>42875</v>
      </c>
      <c r="F8">
        <v>1500625</v>
      </c>
      <c r="G8">
        <v>52521875</v>
      </c>
      <c r="J8" s="14">
        <f t="shared" si="3"/>
        <v>216.49990291090126</v>
      </c>
      <c r="K8" s="8">
        <f t="shared" si="1"/>
        <v>-56.175714227717869</v>
      </c>
      <c r="L8" s="8">
        <f t="shared" si="1"/>
        <v>-13.75275997201984</v>
      </c>
      <c r="M8" s="8">
        <f t="shared" si="1"/>
        <v>9.4582265899883384E-8</v>
      </c>
      <c r="N8" s="8">
        <f t="shared" si="1"/>
        <v>17.88425126857144</v>
      </c>
      <c r="O8" s="8">
        <f t="shared" si="1"/>
        <v>30.614891055672572</v>
      </c>
      <c r="Q8" s="10">
        <f t="shared" si="4"/>
        <v>195.07057112998984</v>
      </c>
      <c r="R8" s="10">
        <f t="shared" si="2"/>
        <v>220</v>
      </c>
      <c r="S8" s="10">
        <f t="shared" si="5"/>
        <v>-24.929428870010156</v>
      </c>
    </row>
    <row r="9" spans="2:19" x14ac:dyDescent="0.25">
      <c r="B9" s="1">
        <v>240</v>
      </c>
      <c r="C9">
        <v>60</v>
      </c>
      <c r="D9">
        <v>3600</v>
      </c>
      <c r="E9">
        <v>216000</v>
      </c>
      <c r="F9">
        <v>12960000</v>
      </c>
      <c r="G9">
        <v>777600000</v>
      </c>
      <c r="J9" s="14">
        <f t="shared" si="3"/>
        <v>216.49990291090126</v>
      </c>
      <c r="K9" s="8">
        <f t="shared" si="1"/>
        <v>115.09170719825117</v>
      </c>
      <c r="L9" s="8">
        <f t="shared" si="1"/>
        <v>26.060507865068306</v>
      </c>
      <c r="M9" s="8">
        <f t="shared" si="1"/>
        <v>-1.7229641197437319E-7</v>
      </c>
      <c r="N9" s="8">
        <f t="shared" si="1"/>
        <v>-31.982108676878845</v>
      </c>
      <c r="O9" s="8">
        <f t="shared" si="1"/>
        <v>-54.23016294706072</v>
      </c>
      <c r="Q9" s="10">
        <f t="shared" si="4"/>
        <v>271.43984617798475</v>
      </c>
      <c r="R9" s="10">
        <f t="shared" si="2"/>
        <v>240</v>
      </c>
      <c r="S9" s="10">
        <f t="shared" si="5"/>
        <v>31.439846177984748</v>
      </c>
    </row>
    <row r="10" spans="2:19" x14ac:dyDescent="0.25">
      <c r="B10" s="1">
        <v>265</v>
      </c>
      <c r="C10">
        <v>65</v>
      </c>
      <c r="D10">
        <v>4225</v>
      </c>
      <c r="E10">
        <v>274625</v>
      </c>
      <c r="F10">
        <v>17850625</v>
      </c>
      <c r="G10">
        <v>1160290625</v>
      </c>
      <c r="J10" s="14">
        <f t="shared" si="3"/>
        <v>216.49990291090126</v>
      </c>
      <c r="K10" s="8">
        <f t="shared" si="1"/>
        <v>149.34519148344498</v>
      </c>
      <c r="L10" s="8">
        <f t="shared" si="1"/>
        <v>36.537683611670452</v>
      </c>
      <c r="M10" s="8">
        <f t="shared" si="1"/>
        <v>-2.6266904729785796E-7</v>
      </c>
      <c r="N10" s="8">
        <f t="shared" si="1"/>
        <v>-53.264043041381086</v>
      </c>
      <c r="O10" s="8">
        <f t="shared" si="1"/>
        <v>-99.01072606839989</v>
      </c>
      <c r="Q10" s="10">
        <f t="shared" si="4"/>
        <v>250.10800863356667</v>
      </c>
      <c r="R10" s="10">
        <f t="shared" si="2"/>
        <v>265</v>
      </c>
      <c r="S10" s="10">
        <f t="shared" si="5"/>
        <v>-14.891991366433331</v>
      </c>
    </row>
    <row r="11" spans="2:19" x14ac:dyDescent="0.25">
      <c r="B11" s="1">
        <v>270</v>
      </c>
      <c r="C11">
        <v>45</v>
      </c>
      <c r="D11">
        <v>2025</v>
      </c>
      <c r="E11">
        <v>91125</v>
      </c>
      <c r="F11">
        <v>4100625</v>
      </c>
      <c r="G11">
        <v>184528125</v>
      </c>
      <c r="J11" s="14">
        <f t="shared" si="3"/>
        <v>216.49990291090126</v>
      </c>
      <c r="K11" s="8">
        <f t="shared" si="1"/>
        <v>12.331254342669753</v>
      </c>
      <c r="L11" s="8">
        <f t="shared" si="1"/>
        <v>-0.3419750163690955</v>
      </c>
      <c r="M11" s="8">
        <f t="shared" si="1"/>
        <v>2.0203082030234992E-8</v>
      </c>
      <c r="N11" s="8">
        <f t="shared" si="1"/>
        <v>6.5701494211172164</v>
      </c>
      <c r="O11" s="8">
        <f t="shared" si="1"/>
        <v>15.168172938299616</v>
      </c>
      <c r="Q11" s="10">
        <f t="shared" si="4"/>
        <v>250.22750461682182</v>
      </c>
      <c r="R11" s="10">
        <f t="shared" si="2"/>
        <v>270</v>
      </c>
      <c r="S11" s="10">
        <f t="shared" si="5"/>
        <v>-19.772495383178182</v>
      </c>
    </row>
    <row r="12" spans="2:19" x14ac:dyDescent="0.25">
      <c r="B12" s="1">
        <v>300</v>
      </c>
      <c r="C12">
        <v>40</v>
      </c>
      <c r="D12">
        <v>1600</v>
      </c>
      <c r="E12">
        <v>64000</v>
      </c>
      <c r="F12">
        <v>2560000</v>
      </c>
      <c r="G12">
        <v>102400000</v>
      </c>
      <c r="J12" s="14">
        <f t="shared" si="3"/>
        <v>216.49990291090126</v>
      </c>
      <c r="K12" s="8">
        <f t="shared" si="1"/>
        <v>-21.922229942524059</v>
      </c>
      <c r="L12" s="8">
        <f t="shared" si="1"/>
        <v>-7.4664545240585536</v>
      </c>
      <c r="M12" s="8">
        <f t="shared" si="1"/>
        <v>6.2017286433638369E-8</v>
      </c>
      <c r="N12" s="8">
        <f t="shared" si="1"/>
        <v>13.274298712938048</v>
      </c>
      <c r="O12" s="8">
        <f t="shared" si="1"/>
        <v>24.778399699406538</v>
      </c>
      <c r="Q12" s="10">
        <f t="shared" si="4"/>
        <v>225.16391691868051</v>
      </c>
      <c r="R12" s="10">
        <f t="shared" si="2"/>
        <v>300</v>
      </c>
      <c r="S12" s="10">
        <f t="shared" si="5"/>
        <v>-74.836083081319487</v>
      </c>
    </row>
    <row r="13" spans="2:19" x14ac:dyDescent="0.25">
      <c r="B13" s="1">
        <v>265</v>
      </c>
      <c r="C13">
        <v>50</v>
      </c>
      <c r="D13">
        <v>2500</v>
      </c>
      <c r="E13">
        <v>125000</v>
      </c>
      <c r="F13">
        <v>6250000</v>
      </c>
      <c r="G13">
        <v>312500000</v>
      </c>
      <c r="J13" s="14">
        <f t="shared" si="3"/>
        <v>216.49990291090126</v>
      </c>
      <c r="K13" s="8">
        <f t="shared" si="1"/>
        <v>46.584738627863565</v>
      </c>
      <c r="L13" s="8">
        <f t="shared" si="1"/>
        <v>7.6206785510485338</v>
      </c>
      <c r="M13" s="8">
        <f t="shared" si="1"/>
        <v>-3.2016500427471529E-8</v>
      </c>
      <c r="N13" s="8">
        <f t="shared" si="1"/>
        <v>-2.7830227551796769</v>
      </c>
      <c r="O13" s="8">
        <f t="shared" si="1"/>
        <v>0.19353741856712683</v>
      </c>
      <c r="Q13" s="10">
        <f t="shared" si="4"/>
        <v>268.11583472118429</v>
      </c>
      <c r="R13" s="10">
        <f t="shared" si="2"/>
        <v>265</v>
      </c>
      <c r="S13" s="10">
        <f t="shared" si="5"/>
        <v>3.1158347211842852</v>
      </c>
    </row>
    <row r="14" spans="2:19" x14ac:dyDescent="0.25">
      <c r="B14" s="1">
        <v>105</v>
      </c>
      <c r="C14">
        <v>30</v>
      </c>
      <c r="D14">
        <v>900</v>
      </c>
      <c r="E14">
        <v>27000</v>
      </c>
      <c r="F14">
        <v>810000</v>
      </c>
      <c r="G14">
        <v>24300000</v>
      </c>
      <c r="J14" s="14">
        <f t="shared" si="3"/>
        <v>216.49990291090126</v>
      </c>
      <c r="K14" s="8">
        <f t="shared" si="1"/>
        <v>-90.429198512911682</v>
      </c>
      <c r="L14" s="8">
        <f t="shared" si="1"/>
        <v>-19.200891360252953</v>
      </c>
      <c r="M14" s="8">
        <f t="shared" si="1"/>
        <v>1.1905417354611487E-7</v>
      </c>
      <c r="N14" s="8">
        <f t="shared" si="1"/>
        <v>20.889559571801467</v>
      </c>
      <c r="O14" s="8">
        <f t="shared" si="1"/>
        <v>33.917275206943707</v>
      </c>
      <c r="Q14" s="10">
        <f t="shared" si="4"/>
        <v>161.67664793553598</v>
      </c>
      <c r="R14" s="10">
        <f t="shared" si="2"/>
        <v>105</v>
      </c>
      <c r="S14" s="10">
        <f t="shared" si="5"/>
        <v>56.676647935535982</v>
      </c>
    </row>
    <row r="16" spans="2:19" x14ac:dyDescent="0.25">
      <c r="B16" s="1" t="s">
        <v>6</v>
      </c>
      <c r="C16">
        <f>AVERAGE(C5:C14)</f>
        <v>43.2</v>
      </c>
      <c r="D16">
        <f t="shared" ref="D16:G16" si="6">AVERAGE(D5:D14)</f>
        <v>2045.4</v>
      </c>
      <c r="E16">
        <f t="shared" si="6"/>
        <v>104230.8</v>
      </c>
      <c r="F16">
        <f t="shared" si="6"/>
        <v>5610456.5999999996</v>
      </c>
      <c r="G16">
        <f t="shared" si="6"/>
        <v>314153953.19999999</v>
      </c>
      <c r="R16" t="s">
        <v>18</v>
      </c>
      <c r="S16">
        <f>SUMSQ(S5:S14)/10</f>
        <v>1265.3085604427501</v>
      </c>
    </row>
    <row r="17" spans="2:19" x14ac:dyDescent="0.25">
      <c r="B17" s="1" t="s">
        <v>7</v>
      </c>
      <c r="C17">
        <f>STDEV(C5:C14)</f>
        <v>14.109098719148097</v>
      </c>
      <c r="D17">
        <f t="shared" ref="D17:G17" si="7">STDEV(D5:D14)</f>
        <v>1259.0981957999411</v>
      </c>
      <c r="E17">
        <f t="shared" si="7"/>
        <v>89652.741748742221</v>
      </c>
      <c r="F17">
        <f t="shared" si="7"/>
        <v>5975341.3327401029</v>
      </c>
      <c r="G17">
        <f t="shared" si="7"/>
        <v>389179639.79852974</v>
      </c>
      <c r="Q17" t="s">
        <v>26</v>
      </c>
      <c r="S17">
        <f>S16+K1*SUMSQ(K3:O3)+N1*SUM(K4:O4)</f>
        <v>1705.3766016258705</v>
      </c>
    </row>
    <row r="19" spans="2:19" x14ac:dyDescent="0.25">
      <c r="C19" s="2" t="s">
        <v>8</v>
      </c>
    </row>
    <row r="20" spans="2:19" x14ac:dyDescent="0.25">
      <c r="C20" s="2"/>
    </row>
    <row r="21" spans="2:19" x14ac:dyDescent="0.25">
      <c r="B21" s="1" t="s">
        <v>15</v>
      </c>
      <c r="C21" t="s">
        <v>0</v>
      </c>
      <c r="D21" t="s">
        <v>1</v>
      </c>
      <c r="E21" t="s">
        <v>2</v>
      </c>
      <c r="F21" t="s">
        <v>3</v>
      </c>
      <c r="G21" t="s">
        <v>4</v>
      </c>
    </row>
    <row r="22" spans="2:19" x14ac:dyDescent="0.25">
      <c r="B22" s="1">
        <v>135</v>
      </c>
      <c r="C22">
        <f>(C5-C$16)/C$17</f>
        <v>-1.2899477395604269</v>
      </c>
      <c r="D22">
        <f t="shared" ref="D22:G22" si="8">(D5-D$16)/D$17</f>
        <v>-1.1281089947854142</v>
      </c>
      <c r="E22">
        <f t="shared" si="8"/>
        <v>-0.98832225620409531</v>
      </c>
      <c r="F22">
        <f t="shared" si="8"/>
        <v>-0.87356207944130104</v>
      </c>
      <c r="G22">
        <f t="shared" si="8"/>
        <v>-0.78212808963381419</v>
      </c>
    </row>
    <row r="23" spans="2:19" x14ac:dyDescent="0.25">
      <c r="B23" s="1">
        <v>260</v>
      </c>
      <c r="C23">
        <f t="shared" ref="C23:G31" si="9">(C6-C$16)/C$17</f>
        <v>0.8363397432314853</v>
      </c>
      <c r="D23">
        <f t="shared" si="9"/>
        <v>0.7780171580482903</v>
      </c>
      <c r="E23">
        <f t="shared" si="9"/>
        <v>0.6931656387504942</v>
      </c>
      <c r="F23">
        <f t="shared" si="9"/>
        <v>0.59246295782346392</v>
      </c>
      <c r="G23">
        <f t="shared" si="9"/>
        <v>0.48597203568488045</v>
      </c>
    </row>
    <row r="24" spans="2:19" x14ac:dyDescent="0.25">
      <c r="B24" s="1">
        <v>105</v>
      </c>
      <c r="C24">
        <f t="shared" si="9"/>
        <v>-1.1481952407076328</v>
      </c>
      <c r="D24">
        <f t="shared" si="9"/>
        <v>-1.0455101948292869</v>
      </c>
      <c r="E24">
        <f t="shared" si="9"/>
        <v>-0.94305872136014357</v>
      </c>
      <c r="F24">
        <f t="shared" si="9"/>
        <v>-0.84999589432172629</v>
      </c>
      <c r="G24">
        <f t="shared" si="9"/>
        <v>-0.77035131219917585</v>
      </c>
    </row>
    <row r="25" spans="2:19" x14ac:dyDescent="0.25">
      <c r="B25" s="1">
        <v>220</v>
      </c>
      <c r="C25">
        <f t="shared" si="9"/>
        <v>-0.58118524529645621</v>
      </c>
      <c r="D25">
        <f t="shared" si="9"/>
        <v>-0.65157745657698807</v>
      </c>
      <c r="E25">
        <f t="shared" si="9"/>
        <v>-0.68437170802822422</v>
      </c>
      <c r="F25">
        <f t="shared" si="9"/>
        <v>-0.68779863293857402</v>
      </c>
      <c r="G25">
        <f t="shared" si="9"/>
        <v>-0.67226558495054245</v>
      </c>
    </row>
    <row r="26" spans="2:19" x14ac:dyDescent="0.25">
      <c r="B26" s="1">
        <v>240</v>
      </c>
      <c r="C26">
        <f t="shared" si="9"/>
        <v>1.1907209903634706</v>
      </c>
      <c r="D26">
        <f t="shared" si="9"/>
        <v>1.2346932154980319</v>
      </c>
      <c r="E26">
        <f t="shared" si="9"/>
        <v>1.246690260887287</v>
      </c>
      <c r="F26">
        <f t="shared" si="9"/>
        <v>1.2299788398246585</v>
      </c>
      <c r="G26">
        <f t="shared" si="9"/>
        <v>1.1908280891567617</v>
      </c>
    </row>
    <row r="27" spans="2:19" x14ac:dyDescent="0.25">
      <c r="B27" s="1">
        <v>265</v>
      </c>
      <c r="C27">
        <f t="shared" si="9"/>
        <v>1.5451022374954559</v>
      </c>
      <c r="D27">
        <f t="shared" si="9"/>
        <v>1.7310802344651426</v>
      </c>
      <c r="E27">
        <f t="shared" si="9"/>
        <v>1.9006022200362942</v>
      </c>
      <c r="F27">
        <f t="shared" si="9"/>
        <v>2.0484467277097034</v>
      </c>
      <c r="G27">
        <f t="shared" si="9"/>
        <v>2.1741545170195118</v>
      </c>
    </row>
    <row r="28" spans="2:19" x14ac:dyDescent="0.25">
      <c r="B28" s="1">
        <v>270</v>
      </c>
      <c r="C28">
        <f t="shared" si="9"/>
        <v>0.12757724896751454</v>
      </c>
      <c r="D28">
        <f t="shared" si="9"/>
        <v>-1.6202072299086559E-2</v>
      </c>
      <c r="E28">
        <f t="shared" si="9"/>
        <v>-0.1461840401571865</v>
      </c>
      <c r="F28">
        <f t="shared" si="9"/>
        <v>-0.25267704653578987</v>
      </c>
      <c r="G28">
        <f t="shared" si="9"/>
        <v>-0.33307453665126108</v>
      </c>
    </row>
    <row r="29" spans="2:19" x14ac:dyDescent="0.25">
      <c r="B29" s="1">
        <v>300</v>
      </c>
      <c r="C29">
        <f t="shared" si="9"/>
        <v>-0.22680399816447083</v>
      </c>
      <c r="D29">
        <f t="shared" si="9"/>
        <v>-0.35374524519672174</v>
      </c>
      <c r="E29">
        <f t="shared" si="9"/>
        <v>-0.44874031976344347</v>
      </c>
      <c r="F29">
        <f t="shared" si="9"/>
        <v>-0.51050750578647808</v>
      </c>
      <c r="G29">
        <f t="shared" si="9"/>
        <v>-0.54410336910127322</v>
      </c>
    </row>
    <row r="30" spans="2:19" x14ac:dyDescent="0.25">
      <c r="B30" s="1">
        <v>265</v>
      </c>
      <c r="C30">
        <f t="shared" si="9"/>
        <v>0.48195849609949992</v>
      </c>
      <c r="D30">
        <f t="shared" si="9"/>
        <v>0.36105206211591745</v>
      </c>
      <c r="E30">
        <f t="shared" si="9"/>
        <v>0.23166274220823121</v>
      </c>
      <c r="F30">
        <f t="shared" si="9"/>
        <v>0.10703043799285789</v>
      </c>
      <c r="G30">
        <f t="shared" si="9"/>
        <v>-4.2498451379835937E-3</v>
      </c>
    </row>
    <row r="31" spans="2:19" x14ac:dyDescent="0.25">
      <c r="B31" s="1">
        <v>105</v>
      </c>
      <c r="C31">
        <f t="shared" si="9"/>
        <v>-0.93556649242844159</v>
      </c>
      <c r="D31">
        <f t="shared" si="9"/>
        <v>-0.90969870643988548</v>
      </c>
      <c r="E31">
        <f t="shared" si="9"/>
        <v>-0.86144381636921341</v>
      </c>
      <c r="F31">
        <f t="shared" si="9"/>
        <v>-0.80337780432681349</v>
      </c>
      <c r="G31">
        <f t="shared" si="9"/>
        <v>-0.74478190418710344</v>
      </c>
    </row>
  </sheetData>
  <pageMargins left="0.7" right="0.7" top="0.75" bottom="0.75" header="0.3" footer="0.3"/>
  <pageSetup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Ridge Regression results</vt:lpstr>
      <vt:lpstr>Lasso regression Results</vt:lpstr>
      <vt:lpstr>Elastic Net 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Hull</dc:creator>
  <cp:lastModifiedBy>ATHANASIOS SAKKAS</cp:lastModifiedBy>
  <dcterms:created xsi:type="dcterms:W3CDTF">2019-04-22T15:12:18Z</dcterms:created>
  <dcterms:modified xsi:type="dcterms:W3CDTF">2025-03-19T08:13:52Z</dcterms:modified>
</cp:coreProperties>
</file>