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 activeTab="4"/>
  </bookViews>
  <sheets>
    <sheet name="balance sheet_ΙΒΜ" sheetId="1" r:id="rId1"/>
    <sheet name="income statement_ΙΒΜ" sheetId="2" r:id="rId2"/>
    <sheet name="balance_sheet_HP" sheetId="3" r:id="rId3"/>
    <sheet name="income_statement_HP" sheetId="4" r:id="rId4"/>
    <sheet name="Financial ratios" sheetId="5" r:id="rId5"/>
  </sheets>
  <calcPr calcId="145621"/>
</workbook>
</file>

<file path=xl/calcChain.xml><?xml version="1.0" encoding="utf-8"?>
<calcChain xmlns="http://schemas.openxmlformats.org/spreadsheetml/2006/main">
  <c r="E27" i="5" l="1"/>
  <c r="D27" i="5"/>
  <c r="C27" i="5"/>
  <c r="B27" i="5"/>
  <c r="E26" i="5"/>
  <c r="D26" i="5"/>
  <c r="C26" i="5"/>
  <c r="B26" i="5"/>
  <c r="E25" i="5"/>
  <c r="D25" i="5"/>
  <c r="C25" i="5"/>
  <c r="B25" i="5"/>
  <c r="E24" i="5"/>
  <c r="D24" i="5"/>
  <c r="C24" i="5"/>
  <c r="B24" i="5"/>
  <c r="C22" i="5"/>
  <c r="B22" i="5"/>
  <c r="E21" i="5"/>
  <c r="D21" i="5"/>
  <c r="C21" i="5"/>
  <c r="B21" i="5"/>
  <c r="E20" i="5"/>
  <c r="D20" i="5"/>
  <c r="C20" i="5"/>
  <c r="B20" i="5"/>
  <c r="E19" i="5"/>
  <c r="D19" i="5"/>
  <c r="C19" i="5"/>
  <c r="B19" i="5"/>
  <c r="E17" i="5"/>
  <c r="D17" i="5"/>
  <c r="C17" i="5"/>
  <c r="B17" i="5"/>
  <c r="E16" i="5"/>
  <c r="D16" i="5"/>
  <c r="C16" i="5"/>
  <c r="B16" i="5"/>
  <c r="E15" i="5"/>
  <c r="D15" i="5"/>
  <c r="C15" i="5"/>
  <c r="B15" i="5"/>
  <c r="E13" i="5"/>
  <c r="D13" i="5"/>
  <c r="C13" i="5"/>
  <c r="B13" i="5"/>
  <c r="E12" i="5"/>
  <c r="D12" i="5"/>
  <c r="C12" i="5"/>
  <c r="B12" i="5"/>
  <c r="E11" i="5"/>
  <c r="D11" i="5"/>
  <c r="C11" i="5"/>
  <c r="B11" i="5"/>
  <c r="E10" i="5"/>
  <c r="D10" i="5"/>
  <c r="C10" i="5"/>
  <c r="B10" i="5"/>
  <c r="E5" i="5"/>
  <c r="D5" i="5"/>
  <c r="C5" i="5"/>
  <c r="B5" i="5"/>
  <c r="E9" i="5"/>
  <c r="D9" i="5"/>
  <c r="C9" i="5"/>
  <c r="B9" i="5"/>
  <c r="E8" i="5"/>
  <c r="D8" i="5"/>
  <c r="C8" i="5"/>
  <c r="B8" i="5"/>
  <c r="C11" i="4" l="1"/>
  <c r="D11" i="4"/>
  <c r="B11" i="4"/>
  <c r="C4" i="4"/>
  <c r="D4" i="4"/>
  <c r="B4" i="4"/>
  <c r="C40" i="3"/>
  <c r="D40" i="3"/>
  <c r="B40" i="3"/>
  <c r="C39" i="3"/>
  <c r="D39" i="3"/>
  <c r="B39" i="3"/>
  <c r="C29" i="3"/>
  <c r="D29" i="3"/>
  <c r="B29" i="3"/>
  <c r="C23" i="3"/>
  <c r="D23" i="3"/>
  <c r="B23" i="3"/>
  <c r="C17" i="3"/>
  <c r="D17" i="3"/>
  <c r="B17" i="3"/>
  <c r="C9" i="3"/>
  <c r="D9" i="3"/>
  <c r="B9" i="3"/>
  <c r="B10" i="2" l="1"/>
  <c r="D10" i="2" l="1"/>
  <c r="D13" i="2" s="1"/>
  <c r="D15" i="2" s="1"/>
  <c r="D18" i="2" s="1"/>
  <c r="D24" i="2" s="1"/>
  <c r="D26" i="2" s="1"/>
  <c r="C4" i="2"/>
  <c r="C10" i="2" s="1"/>
  <c r="C13" i="2" s="1"/>
  <c r="C15" i="2" s="1"/>
  <c r="C18" i="2" s="1"/>
  <c r="C24" i="2" s="1"/>
  <c r="C26" i="2" s="1"/>
  <c r="D4" i="2"/>
  <c r="B4" i="2"/>
  <c r="B13" i="2" s="1"/>
  <c r="B15" i="2" s="1"/>
  <c r="B18" i="2" s="1"/>
  <c r="B24" i="2" s="1"/>
  <c r="B26" i="2" s="1"/>
  <c r="C40" i="1"/>
  <c r="D40" i="1"/>
  <c r="B40" i="1"/>
  <c r="C39" i="1"/>
  <c r="D39" i="1"/>
  <c r="B39" i="1"/>
  <c r="C29" i="1"/>
  <c r="D29" i="1"/>
  <c r="B29" i="1"/>
  <c r="C23" i="1"/>
  <c r="D23" i="1"/>
  <c r="B23" i="1"/>
  <c r="C17" i="1"/>
  <c r="D17" i="1"/>
  <c r="B17" i="1"/>
  <c r="C9" i="1"/>
  <c r="D9" i="1"/>
  <c r="B9" i="1"/>
</calcChain>
</file>

<file path=xl/sharedStrings.xml><?xml version="1.0" encoding="utf-8"?>
<sst xmlns="http://schemas.openxmlformats.org/spreadsheetml/2006/main" count="268" uniqueCount="100">
  <si>
    <t>Period Ending</t>
  </si>
  <si>
    <t>Dec 31, 2014</t>
  </si>
  <si>
    <t>Dec 31, 2013</t>
  </si>
  <si>
    <t>Dec 31, 2012</t>
  </si>
  <si>
    <t>Assets</t>
  </si>
  <si>
    <t>Current Assets</t>
  </si>
  <si>
    <t>Cash And Cash Equivalents</t>
  </si>
  <si>
    <t>Short Term Investments</t>
  </si>
  <si>
    <t xml:space="preserve">-  </t>
  </si>
  <si>
    <t>Net Receivables</t>
  </si>
  <si>
    <t>Inventory</t>
  </si>
  <si>
    <t>Other Current Assets</t>
  </si>
  <si>
    <t>Total Current Assets</t>
  </si>
  <si>
    <t>Long Term Investments</t>
  </si>
  <si>
    <t>Property Plant and Equipment</t>
  </si>
  <si>
    <t>Goodwill</t>
  </si>
  <si>
    <t>Intangible Assets</t>
  </si>
  <si>
    <t>Accumulated Amortization</t>
  </si>
  <si>
    <t>Other Assets</t>
  </si>
  <si>
    <t>Deferred Long Term Asset Charges</t>
  </si>
  <si>
    <t>Total Assets</t>
  </si>
  <si>
    <t>Liabilities</t>
  </si>
  <si>
    <t>Current Liabilities</t>
  </si>
  <si>
    <t>Accounts Payable</t>
  </si>
  <si>
    <t>Short/Current Long Term Debt</t>
  </si>
  <si>
    <t>Other Current Liabilities</t>
  </si>
  <si>
    <t>Total Current Liabilities</t>
  </si>
  <si>
    <t>Long Term Debt</t>
  </si>
  <si>
    <t>Other Liabilities</t>
  </si>
  <si>
    <t>Deferred Long Term Liability Charges</t>
  </si>
  <si>
    <t>Minority Interest</t>
  </si>
  <si>
    <t>Negative Goodwill</t>
  </si>
  <si>
    <t>Total Liabilities</t>
  </si>
  <si>
    <t>Stockholders' Equity</t>
  </si>
  <si>
    <t>Misc Stocks Options Warrants</t>
  </si>
  <si>
    <t>Redeemable Preferred Stock</t>
  </si>
  <si>
    <t>Preferred Stock</t>
  </si>
  <si>
    <t>Common Stock</t>
  </si>
  <si>
    <t>Retained Earnings</t>
  </si>
  <si>
    <t>Treasury Stock</t>
  </si>
  <si>
    <t>Capital Surplus</t>
  </si>
  <si>
    <t>Other Stockholder Equity</t>
  </si>
  <si>
    <t>Total Stockholder Equity</t>
  </si>
  <si>
    <t>Total liabilities and stockholder equity</t>
  </si>
  <si>
    <t>Total Revenue</t>
  </si>
  <si>
    <t>Cost of Revenue</t>
  </si>
  <si>
    <t>Gross Profit</t>
  </si>
  <si>
    <t>Operating Expenses</t>
  </si>
  <si>
    <t>Research Development</t>
  </si>
  <si>
    <t>Selling General and Administrative</t>
  </si>
  <si>
    <t>Non Recurring</t>
  </si>
  <si>
    <t>Others</t>
  </si>
  <si>
    <t>Operating Income or Loss</t>
  </si>
  <si>
    <t>Income from Continuing Operations</t>
  </si>
  <si>
    <t>Total Other Income/Expenses Net</t>
  </si>
  <si>
    <t>Earnings Before Interest And Taxes</t>
  </si>
  <si>
    <t>Interest Expense</t>
  </si>
  <si>
    <t>Income Before Tax</t>
  </si>
  <si>
    <t>Income Tax Expense</t>
  </si>
  <si>
    <t>Net Income From Continuing Ops</t>
  </si>
  <si>
    <t>Non-recurring Events</t>
  </si>
  <si>
    <t>Discontinued Operations</t>
  </si>
  <si>
    <t>Extraordinary Items</t>
  </si>
  <si>
    <t>Effect Of Accounting Changes</t>
  </si>
  <si>
    <t>Other Items</t>
  </si>
  <si>
    <t>Net Income</t>
  </si>
  <si>
    <t>Preferred Stock And Other Adjustments</t>
  </si>
  <si>
    <t>Net Income Applicable To Common Shares</t>
  </si>
  <si>
    <t>Oct 31, 2014</t>
  </si>
  <si>
    <t>Oct 31, 2013</t>
  </si>
  <si>
    <t>Oct 31, 2012</t>
  </si>
  <si>
    <t>Total Operating Expenses</t>
  </si>
  <si>
    <t>IBM</t>
  </si>
  <si>
    <t>HP</t>
  </si>
  <si>
    <t>Measures of performance</t>
  </si>
  <si>
    <t>Market-to-book ratio</t>
  </si>
  <si>
    <t>Market value added</t>
  </si>
  <si>
    <t>Market cap</t>
  </si>
  <si>
    <t>Required variables</t>
  </si>
  <si>
    <t>EVA</t>
  </si>
  <si>
    <t>cost of capital</t>
  </si>
  <si>
    <t>effective tax rate</t>
  </si>
  <si>
    <t>ROC</t>
  </si>
  <si>
    <t>ROE</t>
  </si>
  <si>
    <t>ROA</t>
  </si>
  <si>
    <t>Measures of efficiency</t>
  </si>
  <si>
    <t>Asset turnover</t>
  </si>
  <si>
    <t>Profit margin</t>
  </si>
  <si>
    <t>Operating profit margin</t>
  </si>
  <si>
    <t>Measures of leverage</t>
  </si>
  <si>
    <t>Long-term debt ratio</t>
  </si>
  <si>
    <t>Long-term debt-equity ratio</t>
  </si>
  <si>
    <t>Total debt ratio</t>
  </si>
  <si>
    <t>Times-interest earned ratio</t>
  </si>
  <si>
    <t>-</t>
  </si>
  <si>
    <t>Measures of liquidity</t>
  </si>
  <si>
    <t>Net-working capital-to-total assets</t>
  </si>
  <si>
    <t>Current ratio</t>
  </si>
  <si>
    <t>Quick ratio</t>
  </si>
  <si>
    <t>Cash ratio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</si>
</sst>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$-409]#,##0.00"/>
  </numFmts>
  <fonts count="2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3" fontId="0" fillId="0" borderId="0" xfId="0" applyNumberFormat="1"/>
    <xf numFmtId="4" fontId="0" fillId="0" borderId="0" xfId="0" applyNumberFormat="1"/>
    <xf numFmtId="0" fontId="1" fillId="0" borderId="0" xfId="0" applyFont="1"/>
    <xf numFmtId="0" fontId="1" fillId="0" borderId="0" xfId="0" applyFont="1" applyAlignment="1">
      <alignment horizontal="center"/>
    </xf>
    <xf numFmtId="2" fontId="0" fillId="0" borderId="0" xfId="0" applyNumberFormat="1"/>
    <xf numFmtId="0" fontId="0" fillId="0" borderId="0" xfId="0" applyNumberFormat="1"/>
    <xf numFmtId="167" fontId="0" fillId="0" borderId="0" xfId="0" applyNumberFormat="1"/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Views>
    <sheetView workbookViewId="0">
      <selection activeCell="A40" sqref="A40"/>
    </sheetView>
  </sheetViews>
  <sheetFormatPr defaultRowHeight="15" x14ac:dyDescent="0.25"/>
  <cols>
    <col min="1" max="1" width="35.7109375" bestFit="1" customWidth="1"/>
    <col min="2" max="4" width="11.85546875" bestFit="1" customWidth="1"/>
    <col min="5" max="5" width="11.140625" bestFit="1" customWidth="1"/>
    <col min="6" max="6" width="14.140625" customWidth="1"/>
    <col min="7" max="7" width="11.14062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</row>
    <row r="2" spans="1:6" x14ac:dyDescent="0.25">
      <c r="A2" t="s">
        <v>4</v>
      </c>
    </row>
    <row r="3" spans="1:6" x14ac:dyDescent="0.25">
      <c r="A3" t="s">
        <v>5</v>
      </c>
    </row>
    <row r="4" spans="1:6" x14ac:dyDescent="0.25">
      <c r="A4" t="s">
        <v>6</v>
      </c>
      <c r="B4" s="1">
        <v>8476000</v>
      </c>
      <c r="C4" s="1">
        <v>10716000</v>
      </c>
      <c r="D4" s="1">
        <v>10412000</v>
      </c>
    </row>
    <row r="5" spans="1:6" x14ac:dyDescent="0.25">
      <c r="A5" t="s">
        <v>7</v>
      </c>
      <c r="B5" t="s">
        <v>8</v>
      </c>
      <c r="C5" s="1">
        <v>350000</v>
      </c>
      <c r="D5" s="1">
        <v>717000</v>
      </c>
    </row>
    <row r="6" spans="1:6" x14ac:dyDescent="0.25">
      <c r="A6" t="s">
        <v>9</v>
      </c>
      <c r="B6" s="1">
        <v>33875000</v>
      </c>
      <c r="C6" s="1">
        <v>33487000</v>
      </c>
      <c r="D6" s="1">
        <v>31993000</v>
      </c>
    </row>
    <row r="7" spans="1:6" x14ac:dyDescent="0.25">
      <c r="A7" t="s">
        <v>10</v>
      </c>
      <c r="B7" s="1">
        <v>2103000</v>
      </c>
      <c r="C7" s="1">
        <v>2310000</v>
      </c>
      <c r="D7" s="1">
        <v>2287000</v>
      </c>
    </row>
    <row r="8" spans="1:6" x14ac:dyDescent="0.25">
      <c r="A8" t="s">
        <v>11</v>
      </c>
      <c r="B8" s="1">
        <v>4967000</v>
      </c>
      <c r="C8" s="1">
        <v>4488000</v>
      </c>
      <c r="D8" s="1">
        <v>4024000</v>
      </c>
    </row>
    <row r="9" spans="1:6" x14ac:dyDescent="0.25">
      <c r="A9" t="s">
        <v>12</v>
      </c>
      <c r="B9" s="1">
        <f>SUM(B4:B8)</f>
        <v>49421000</v>
      </c>
      <c r="C9" s="1">
        <f t="shared" ref="C9:D9" si="0">SUM(C4:C8)</f>
        <v>51351000</v>
      </c>
      <c r="D9" s="1">
        <f t="shared" si="0"/>
        <v>49433000</v>
      </c>
      <c r="E9" s="1"/>
      <c r="F9" s="1"/>
    </row>
    <row r="10" spans="1:6" x14ac:dyDescent="0.25">
      <c r="A10" t="s">
        <v>13</v>
      </c>
      <c r="B10" s="1">
        <v>16712000</v>
      </c>
      <c r="C10" s="1">
        <v>17394000</v>
      </c>
      <c r="D10" s="1">
        <v>17833000</v>
      </c>
    </row>
    <row r="11" spans="1:6" x14ac:dyDescent="0.25">
      <c r="A11" t="s">
        <v>14</v>
      </c>
      <c r="B11" s="1">
        <v>10771000</v>
      </c>
      <c r="C11" s="1">
        <v>13821000</v>
      </c>
      <c r="D11" s="1">
        <v>13996000</v>
      </c>
    </row>
    <row r="12" spans="1:6" x14ac:dyDescent="0.25">
      <c r="A12" t="s">
        <v>15</v>
      </c>
      <c r="B12" s="1">
        <v>30556000</v>
      </c>
      <c r="C12" s="1">
        <v>31184000</v>
      </c>
      <c r="D12" s="1">
        <v>29247000</v>
      </c>
    </row>
    <row r="13" spans="1:6" x14ac:dyDescent="0.25">
      <c r="A13" t="s">
        <v>16</v>
      </c>
      <c r="B13" s="1">
        <v>3104000</v>
      </c>
      <c r="C13" s="1">
        <v>3871000</v>
      </c>
      <c r="D13" s="1">
        <v>3787000</v>
      </c>
    </row>
    <row r="14" spans="1:6" x14ac:dyDescent="0.25">
      <c r="A14" t="s">
        <v>17</v>
      </c>
      <c r="B14" t="s">
        <v>8</v>
      </c>
      <c r="C14" t="s">
        <v>8</v>
      </c>
      <c r="D14" t="s">
        <v>8</v>
      </c>
    </row>
    <row r="15" spans="1:6" x14ac:dyDescent="0.25">
      <c r="A15" t="s">
        <v>18</v>
      </c>
      <c r="B15" s="1">
        <v>2160000</v>
      </c>
      <c r="C15" s="1">
        <v>5551000</v>
      </c>
      <c r="D15" s="1">
        <v>945000</v>
      </c>
    </row>
    <row r="16" spans="1:6" x14ac:dyDescent="0.25">
      <c r="A16" t="s">
        <v>19</v>
      </c>
      <c r="B16" s="1">
        <v>4808000</v>
      </c>
      <c r="C16" s="1">
        <v>3051000</v>
      </c>
      <c r="D16" s="1">
        <v>3973000</v>
      </c>
    </row>
    <row r="17" spans="1:7" x14ac:dyDescent="0.25">
      <c r="A17" t="s">
        <v>20</v>
      </c>
      <c r="B17" s="1">
        <f>B9+SUM(B10:B16)</f>
        <v>117532000</v>
      </c>
      <c r="C17" s="1">
        <f t="shared" ref="C17:D17" si="1">C9+SUM(C10:C16)</f>
        <v>126223000</v>
      </c>
      <c r="D17" s="1">
        <f t="shared" si="1"/>
        <v>119214000</v>
      </c>
      <c r="E17" s="1"/>
      <c r="F17" s="1"/>
    </row>
    <row r="18" spans="1:7" x14ac:dyDescent="0.25">
      <c r="A18" t="s">
        <v>21</v>
      </c>
    </row>
    <row r="19" spans="1:7" x14ac:dyDescent="0.25">
      <c r="A19" t="s">
        <v>22</v>
      </c>
    </row>
    <row r="20" spans="1:7" x14ac:dyDescent="0.25">
      <c r="A20" t="s">
        <v>23</v>
      </c>
      <c r="B20" s="1">
        <v>21992000</v>
      </c>
      <c r="C20" s="1">
        <v>20735000</v>
      </c>
      <c r="D20" s="1">
        <v>22492000</v>
      </c>
    </row>
    <row r="21" spans="1:7" x14ac:dyDescent="0.25">
      <c r="A21" t="s">
        <v>24</v>
      </c>
      <c r="B21" s="1">
        <v>5731000</v>
      </c>
      <c r="C21" s="1">
        <v>6862000</v>
      </c>
      <c r="D21" s="1">
        <v>9181000</v>
      </c>
    </row>
    <row r="22" spans="1:7" x14ac:dyDescent="0.25">
      <c r="A22" t="s">
        <v>25</v>
      </c>
      <c r="B22" s="1">
        <v>11877000</v>
      </c>
      <c r="C22" s="1">
        <v>12557000</v>
      </c>
      <c r="D22" s="1">
        <v>11952000</v>
      </c>
    </row>
    <row r="23" spans="1:7" x14ac:dyDescent="0.25">
      <c r="A23" t="s">
        <v>26</v>
      </c>
      <c r="B23" s="1">
        <f>SUM(B20:B22)</f>
        <v>39600000</v>
      </c>
      <c r="C23" s="1">
        <f t="shared" ref="C23:D23" si="2">SUM(C20:C22)</f>
        <v>40154000</v>
      </c>
      <c r="D23" s="1">
        <f t="shared" si="2"/>
        <v>43625000</v>
      </c>
      <c r="E23" s="1"/>
    </row>
    <row r="24" spans="1:7" x14ac:dyDescent="0.25">
      <c r="A24" t="s">
        <v>27</v>
      </c>
      <c r="B24" s="1">
        <v>35073000</v>
      </c>
      <c r="C24" s="1">
        <v>32856000</v>
      </c>
      <c r="D24" s="1">
        <v>24088000</v>
      </c>
    </row>
    <row r="25" spans="1:7" x14ac:dyDescent="0.25">
      <c r="A25" t="s">
        <v>28</v>
      </c>
      <c r="B25" s="1">
        <v>27153000</v>
      </c>
      <c r="C25" s="1">
        <v>26176000</v>
      </c>
      <c r="D25" s="1">
        <v>28025000</v>
      </c>
    </row>
    <row r="26" spans="1:7" x14ac:dyDescent="0.25">
      <c r="A26" t="s">
        <v>29</v>
      </c>
      <c r="B26" s="1">
        <v>3691000</v>
      </c>
      <c r="C26" s="1">
        <v>4108000</v>
      </c>
      <c r="D26" s="1">
        <v>4491000</v>
      </c>
    </row>
    <row r="27" spans="1:7" x14ac:dyDescent="0.25">
      <c r="A27" t="s">
        <v>30</v>
      </c>
      <c r="B27" s="1">
        <v>146000</v>
      </c>
      <c r="C27" s="1">
        <v>137000</v>
      </c>
      <c r="D27" s="1">
        <v>124000</v>
      </c>
    </row>
    <row r="28" spans="1:7" x14ac:dyDescent="0.25">
      <c r="A28" t="s">
        <v>31</v>
      </c>
      <c r="B28" t="s">
        <v>8</v>
      </c>
      <c r="C28" t="s">
        <v>8</v>
      </c>
      <c r="D28" t="s">
        <v>8</v>
      </c>
    </row>
    <row r="29" spans="1:7" x14ac:dyDescent="0.25">
      <c r="A29" t="s">
        <v>32</v>
      </c>
      <c r="B29" s="1">
        <f>B23+SUM(B24:B28)</f>
        <v>105663000</v>
      </c>
      <c r="C29" s="1">
        <f t="shared" ref="C29:D29" si="3">C23+SUM(C24:C28)</f>
        <v>103431000</v>
      </c>
      <c r="D29" s="1">
        <f t="shared" si="3"/>
        <v>100353000</v>
      </c>
      <c r="E29" s="1"/>
      <c r="F29" s="1"/>
      <c r="G29" s="1"/>
    </row>
    <row r="30" spans="1:7" x14ac:dyDescent="0.25">
      <c r="A30" t="s">
        <v>33</v>
      </c>
    </row>
    <row r="31" spans="1:7" x14ac:dyDescent="0.25">
      <c r="A31" t="s">
        <v>34</v>
      </c>
      <c r="B31" t="s">
        <v>8</v>
      </c>
      <c r="C31" t="s">
        <v>8</v>
      </c>
      <c r="D31" t="s">
        <v>8</v>
      </c>
    </row>
    <row r="32" spans="1:7" x14ac:dyDescent="0.25">
      <c r="A32" t="s">
        <v>35</v>
      </c>
      <c r="B32" t="s">
        <v>8</v>
      </c>
      <c r="C32" t="s">
        <v>8</v>
      </c>
      <c r="D32" t="s">
        <v>8</v>
      </c>
    </row>
    <row r="33" spans="1:7" x14ac:dyDescent="0.25">
      <c r="A33" t="s">
        <v>36</v>
      </c>
      <c r="B33" t="s">
        <v>8</v>
      </c>
      <c r="C33" t="s">
        <v>8</v>
      </c>
      <c r="D33" t="s">
        <v>8</v>
      </c>
    </row>
    <row r="34" spans="1:7" x14ac:dyDescent="0.25">
      <c r="A34" t="s">
        <v>37</v>
      </c>
      <c r="B34" s="1">
        <v>52666000</v>
      </c>
      <c r="C34" s="1">
        <v>51594000</v>
      </c>
      <c r="D34" s="1">
        <v>50110000</v>
      </c>
    </row>
    <row r="35" spans="1:7" x14ac:dyDescent="0.25">
      <c r="A35" t="s">
        <v>38</v>
      </c>
      <c r="B35" s="1">
        <v>137793000</v>
      </c>
      <c r="C35" s="1">
        <v>130042000</v>
      </c>
      <c r="D35" s="1">
        <v>117641000</v>
      </c>
    </row>
    <row r="36" spans="1:7" x14ac:dyDescent="0.25">
      <c r="A36" t="s">
        <v>39</v>
      </c>
      <c r="B36" s="1">
        <v>-150715000</v>
      </c>
      <c r="C36" s="1">
        <v>-137242000</v>
      </c>
      <c r="D36" s="1">
        <v>-123131000</v>
      </c>
    </row>
    <row r="37" spans="1:7" x14ac:dyDescent="0.25">
      <c r="A37" t="s">
        <v>40</v>
      </c>
      <c r="B37" t="s">
        <v>8</v>
      </c>
      <c r="C37" t="s">
        <v>8</v>
      </c>
      <c r="D37" t="s">
        <v>8</v>
      </c>
    </row>
    <row r="38" spans="1:7" x14ac:dyDescent="0.25">
      <c r="A38" t="s">
        <v>41</v>
      </c>
      <c r="B38" s="1">
        <v>-27875000</v>
      </c>
      <c r="C38" s="1">
        <v>-21602000</v>
      </c>
      <c r="D38" s="1">
        <v>-25759000</v>
      </c>
    </row>
    <row r="39" spans="1:7" x14ac:dyDescent="0.25">
      <c r="A39" t="s">
        <v>42</v>
      </c>
      <c r="B39" s="1">
        <f>SUM(B31:B38)</f>
        <v>11869000</v>
      </c>
      <c r="C39" s="1">
        <f t="shared" ref="C39:D39" si="4">SUM(C31:C38)</f>
        <v>22792000</v>
      </c>
      <c r="D39" s="1">
        <f t="shared" si="4"/>
        <v>18861000</v>
      </c>
      <c r="E39" s="1"/>
      <c r="F39" s="1"/>
      <c r="G39" s="1"/>
    </row>
    <row r="40" spans="1:7" x14ac:dyDescent="0.25">
      <c r="A40" t="s">
        <v>43</v>
      </c>
      <c r="B40" s="1">
        <f>B29+B39</f>
        <v>117532000</v>
      </c>
      <c r="C40" s="1">
        <f t="shared" ref="C40:D40" si="5">C29+C39</f>
        <v>126223000</v>
      </c>
      <c r="D40" s="1">
        <f t="shared" si="5"/>
        <v>119214000</v>
      </c>
    </row>
    <row r="42" spans="1:7" x14ac:dyDescent="0.25">
      <c r="B42" s="1"/>
    </row>
    <row r="43" spans="1:7" x14ac:dyDescent="0.25">
      <c r="B43" s="2"/>
      <c r="C43" s="1"/>
    </row>
    <row r="48" spans="1:7" x14ac:dyDescent="0.25">
      <c r="F48" s="1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workbookViewId="0">
      <selection activeCell="B26" sqref="B26"/>
    </sheetView>
  </sheetViews>
  <sheetFormatPr defaultRowHeight="15" x14ac:dyDescent="0.25"/>
  <cols>
    <col min="1" max="1" width="39.42578125" bestFit="1" customWidth="1"/>
    <col min="2" max="4" width="11.7109375" bestFit="1" customWidth="1"/>
    <col min="5" max="5" width="10.140625" bestFit="1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</row>
    <row r="2" spans="1:5" x14ac:dyDescent="0.25">
      <c r="A2" t="s">
        <v>44</v>
      </c>
      <c r="B2" s="1">
        <v>92793000</v>
      </c>
      <c r="C2" s="1">
        <v>98367000</v>
      </c>
      <c r="D2" s="1">
        <v>102874000</v>
      </c>
    </row>
    <row r="3" spans="1:5" x14ac:dyDescent="0.25">
      <c r="A3" t="s">
        <v>45</v>
      </c>
      <c r="B3" s="1">
        <v>46386000</v>
      </c>
      <c r="C3" s="1">
        <v>49683000</v>
      </c>
      <c r="D3" s="1">
        <v>52513000</v>
      </c>
    </row>
    <row r="4" spans="1:5" x14ac:dyDescent="0.25">
      <c r="A4" t="s">
        <v>46</v>
      </c>
      <c r="B4" s="1">
        <f>B2-B3</f>
        <v>46407000</v>
      </c>
      <c r="C4" s="1">
        <f t="shared" ref="C4:D4" si="0">C2-C3</f>
        <v>48684000</v>
      </c>
      <c r="D4" s="1">
        <f t="shared" si="0"/>
        <v>50361000</v>
      </c>
      <c r="E4" s="1"/>
    </row>
    <row r="5" spans="1:5" x14ac:dyDescent="0.25">
      <c r="A5" t="s">
        <v>47</v>
      </c>
    </row>
    <row r="6" spans="1:5" x14ac:dyDescent="0.25">
      <c r="A6" t="s">
        <v>48</v>
      </c>
      <c r="B6" s="1">
        <v>5437000</v>
      </c>
      <c r="C6" s="1">
        <v>5743000</v>
      </c>
      <c r="D6" s="1">
        <v>5816000</v>
      </c>
    </row>
    <row r="7" spans="1:5" x14ac:dyDescent="0.25">
      <c r="A7" t="s">
        <v>49</v>
      </c>
      <c r="B7" s="1">
        <v>22438000</v>
      </c>
      <c r="C7" s="1">
        <v>22629000</v>
      </c>
      <c r="D7" s="1">
        <v>22389000</v>
      </c>
    </row>
    <row r="8" spans="1:5" x14ac:dyDescent="0.25">
      <c r="A8" t="s">
        <v>50</v>
      </c>
      <c r="B8" t="s">
        <v>8</v>
      </c>
      <c r="C8" t="s">
        <v>8</v>
      </c>
      <c r="D8" t="s">
        <v>8</v>
      </c>
    </row>
    <row r="9" spans="1:5" x14ac:dyDescent="0.25">
      <c r="A9" t="s">
        <v>51</v>
      </c>
      <c r="B9" t="s">
        <v>8</v>
      </c>
      <c r="C9" t="s">
        <v>8</v>
      </c>
      <c r="D9" t="s">
        <v>8</v>
      </c>
    </row>
    <row r="10" spans="1:5" x14ac:dyDescent="0.25">
      <c r="A10" t="s">
        <v>52</v>
      </c>
      <c r="B10" s="1">
        <f>B4-B6-B7</f>
        <v>18532000</v>
      </c>
      <c r="C10" s="1">
        <f>C4-C6-C7</f>
        <v>20312000</v>
      </c>
      <c r="D10" s="1">
        <f>D4-D6-D7</f>
        <v>22156000</v>
      </c>
      <c r="E10" s="1"/>
    </row>
    <row r="11" spans="1:5" x14ac:dyDescent="0.25">
      <c r="A11" t="s">
        <v>53</v>
      </c>
    </row>
    <row r="12" spans="1:5" x14ac:dyDescent="0.25">
      <c r="A12" t="s">
        <v>54</v>
      </c>
      <c r="B12" s="1">
        <v>1938000</v>
      </c>
      <c r="C12" s="1">
        <v>333000</v>
      </c>
      <c r="D12" s="1">
        <v>843000</v>
      </c>
    </row>
    <row r="13" spans="1:5" x14ac:dyDescent="0.25">
      <c r="A13" t="s">
        <v>55</v>
      </c>
      <c r="B13" s="1">
        <f>B10+B12</f>
        <v>20470000</v>
      </c>
      <c r="C13" s="1">
        <f t="shared" ref="C13:D13" si="1">C10+C12</f>
        <v>20645000</v>
      </c>
      <c r="D13" s="1">
        <f t="shared" si="1"/>
        <v>22999000</v>
      </c>
      <c r="E13" s="1"/>
    </row>
    <row r="14" spans="1:5" x14ac:dyDescent="0.25">
      <c r="A14" t="s">
        <v>56</v>
      </c>
      <c r="B14" s="1">
        <v>484000</v>
      </c>
      <c r="C14" s="1">
        <v>402000</v>
      </c>
      <c r="D14" s="1">
        <v>459000</v>
      </c>
    </row>
    <row r="15" spans="1:5" x14ac:dyDescent="0.25">
      <c r="A15" t="s">
        <v>57</v>
      </c>
      <c r="B15" s="1">
        <f>B13-B14</f>
        <v>19986000</v>
      </c>
      <c r="C15" s="1">
        <f t="shared" ref="C15:D15" si="2">C13-C14</f>
        <v>20243000</v>
      </c>
      <c r="D15" s="1">
        <f t="shared" si="2"/>
        <v>22540000</v>
      </c>
      <c r="E15" s="1"/>
    </row>
    <row r="16" spans="1:5" x14ac:dyDescent="0.25">
      <c r="A16" t="s">
        <v>58</v>
      </c>
      <c r="B16" s="1">
        <v>4234000</v>
      </c>
      <c r="C16" s="1">
        <v>3363000</v>
      </c>
      <c r="D16" s="1">
        <v>5541000</v>
      </c>
    </row>
    <row r="17" spans="1:5" x14ac:dyDescent="0.25">
      <c r="A17" t="s">
        <v>30</v>
      </c>
      <c r="B17" t="s">
        <v>8</v>
      </c>
      <c r="C17" t="s">
        <v>8</v>
      </c>
      <c r="D17" t="s">
        <v>8</v>
      </c>
    </row>
    <row r="18" spans="1:5" x14ac:dyDescent="0.25">
      <c r="A18" t="s">
        <v>59</v>
      </c>
      <c r="B18" s="1">
        <f>B15-B16</f>
        <v>15752000</v>
      </c>
      <c r="C18" s="1">
        <f t="shared" ref="C18:D18" si="3">C15-C16</f>
        <v>16880000</v>
      </c>
      <c r="D18" s="1">
        <f t="shared" si="3"/>
        <v>16999000</v>
      </c>
      <c r="E18" s="1"/>
    </row>
    <row r="19" spans="1:5" x14ac:dyDescent="0.25">
      <c r="A19" t="s">
        <v>60</v>
      </c>
    </row>
    <row r="20" spans="1:5" x14ac:dyDescent="0.25">
      <c r="A20" t="s">
        <v>61</v>
      </c>
      <c r="B20" s="1">
        <v>-3729000</v>
      </c>
      <c r="C20" s="1">
        <v>-398000</v>
      </c>
      <c r="D20" s="1">
        <v>-395000</v>
      </c>
    </row>
    <row r="21" spans="1:5" x14ac:dyDescent="0.25">
      <c r="A21" t="s">
        <v>62</v>
      </c>
      <c r="B21" t="s">
        <v>8</v>
      </c>
      <c r="C21" t="s">
        <v>8</v>
      </c>
      <c r="D21" t="s">
        <v>8</v>
      </c>
    </row>
    <row r="22" spans="1:5" x14ac:dyDescent="0.25">
      <c r="A22" t="s">
        <v>63</v>
      </c>
      <c r="B22" t="s">
        <v>8</v>
      </c>
      <c r="C22" t="s">
        <v>8</v>
      </c>
      <c r="D22" t="s">
        <v>8</v>
      </c>
    </row>
    <row r="23" spans="1:5" x14ac:dyDescent="0.25">
      <c r="A23" t="s">
        <v>64</v>
      </c>
      <c r="B23" t="s">
        <v>8</v>
      </c>
      <c r="C23" t="s">
        <v>8</v>
      </c>
      <c r="D23" t="s">
        <v>8</v>
      </c>
    </row>
    <row r="24" spans="1:5" x14ac:dyDescent="0.25">
      <c r="A24" t="s">
        <v>65</v>
      </c>
      <c r="B24" s="1">
        <f>B18+B20</f>
        <v>12023000</v>
      </c>
      <c r="C24" s="1">
        <f t="shared" ref="C24:D24" si="4">C18+C20</f>
        <v>16482000</v>
      </c>
      <c r="D24" s="1">
        <f t="shared" si="4"/>
        <v>16604000</v>
      </c>
      <c r="E24" s="1"/>
    </row>
    <row r="25" spans="1:5" x14ac:dyDescent="0.25">
      <c r="A25" t="s">
        <v>66</v>
      </c>
      <c r="B25" t="s">
        <v>8</v>
      </c>
      <c r="C25" t="s">
        <v>8</v>
      </c>
      <c r="D25" t="s">
        <v>8</v>
      </c>
    </row>
    <row r="26" spans="1:5" x14ac:dyDescent="0.25">
      <c r="A26" t="s">
        <v>67</v>
      </c>
      <c r="B26" s="1">
        <f>B24</f>
        <v>12023000</v>
      </c>
      <c r="C26" s="1">
        <f t="shared" ref="C26:D26" si="5">C24</f>
        <v>16482000</v>
      </c>
      <c r="D26" s="1">
        <f t="shared" si="5"/>
        <v>16604000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topLeftCell="A4" workbookViewId="0">
      <selection activeCell="B40" sqref="B40"/>
    </sheetView>
  </sheetViews>
  <sheetFormatPr defaultRowHeight="15" x14ac:dyDescent="0.25"/>
  <cols>
    <col min="1" max="1" width="35.7109375" bestFit="1" customWidth="1"/>
    <col min="2" max="4" width="11.42578125" bestFit="1" customWidth="1"/>
  </cols>
  <sheetData>
    <row r="1" spans="1:4" x14ac:dyDescent="0.25">
      <c r="A1" t="s">
        <v>0</v>
      </c>
      <c r="B1" t="s">
        <v>68</v>
      </c>
      <c r="C1" t="s">
        <v>69</v>
      </c>
      <c r="D1" t="s">
        <v>70</v>
      </c>
    </row>
    <row r="2" spans="1:4" x14ac:dyDescent="0.25">
      <c r="A2" t="s">
        <v>4</v>
      </c>
    </row>
    <row r="3" spans="1:4" x14ac:dyDescent="0.25">
      <c r="A3" t="s">
        <v>5</v>
      </c>
    </row>
    <row r="4" spans="1:4" x14ac:dyDescent="0.25">
      <c r="A4" t="s">
        <v>6</v>
      </c>
      <c r="B4" s="1">
        <v>15133000</v>
      </c>
      <c r="C4" s="1">
        <v>12163000</v>
      </c>
      <c r="D4" s="1">
        <v>11301000</v>
      </c>
    </row>
    <row r="5" spans="1:4" x14ac:dyDescent="0.25">
      <c r="A5" t="s">
        <v>7</v>
      </c>
      <c r="B5" t="s">
        <v>8</v>
      </c>
      <c r="C5" t="s">
        <v>8</v>
      </c>
      <c r="D5" t="s">
        <v>8</v>
      </c>
    </row>
    <row r="6" spans="1:4" x14ac:dyDescent="0.25">
      <c r="A6" t="s">
        <v>9</v>
      </c>
      <c r="B6" s="1">
        <v>16778000</v>
      </c>
      <c r="C6" s="1">
        <v>19020000</v>
      </c>
      <c r="D6" s="1">
        <v>19659000</v>
      </c>
    </row>
    <row r="7" spans="1:4" x14ac:dyDescent="0.25">
      <c r="A7" t="s">
        <v>10</v>
      </c>
      <c r="B7" s="1">
        <v>6415000</v>
      </c>
      <c r="C7" s="1">
        <v>6046000</v>
      </c>
      <c r="D7" s="1">
        <v>6317000</v>
      </c>
    </row>
    <row r="8" spans="1:4" x14ac:dyDescent="0.25">
      <c r="A8" t="s">
        <v>11</v>
      </c>
      <c r="B8" s="1">
        <v>11819000</v>
      </c>
      <c r="C8" s="1">
        <v>13135000</v>
      </c>
      <c r="D8" s="1">
        <v>13360000</v>
      </c>
    </row>
    <row r="9" spans="1:4" x14ac:dyDescent="0.25">
      <c r="A9" t="s">
        <v>12</v>
      </c>
      <c r="B9" s="1">
        <f>SUM(B4:B8)</f>
        <v>50145000</v>
      </c>
      <c r="C9" s="1">
        <f t="shared" ref="C9:D9" si="0">SUM(C4:C8)</f>
        <v>50364000</v>
      </c>
      <c r="D9" s="1">
        <f t="shared" si="0"/>
        <v>50637000</v>
      </c>
    </row>
    <row r="10" spans="1:4" x14ac:dyDescent="0.25">
      <c r="A10" t="s">
        <v>13</v>
      </c>
      <c r="B10" s="1">
        <v>8454000</v>
      </c>
      <c r="C10" s="1">
        <v>9556000</v>
      </c>
      <c r="D10" s="1">
        <v>10593000</v>
      </c>
    </row>
    <row r="11" spans="1:4" x14ac:dyDescent="0.25">
      <c r="A11" t="s">
        <v>14</v>
      </c>
      <c r="B11" s="1">
        <v>11340000</v>
      </c>
      <c r="C11" s="1">
        <v>11463000</v>
      </c>
      <c r="D11" s="1">
        <v>11954000</v>
      </c>
    </row>
    <row r="12" spans="1:4" x14ac:dyDescent="0.25">
      <c r="A12" t="s">
        <v>15</v>
      </c>
      <c r="B12" s="1">
        <v>31139000</v>
      </c>
      <c r="C12" s="1">
        <v>31124000</v>
      </c>
      <c r="D12" s="1">
        <v>31069000</v>
      </c>
    </row>
    <row r="13" spans="1:4" x14ac:dyDescent="0.25">
      <c r="A13" t="s">
        <v>16</v>
      </c>
      <c r="B13" s="1">
        <v>2128000</v>
      </c>
      <c r="C13" s="1">
        <v>3169000</v>
      </c>
      <c r="D13" s="1">
        <v>4515000</v>
      </c>
    </row>
    <row r="14" spans="1:4" x14ac:dyDescent="0.25">
      <c r="A14" t="s">
        <v>17</v>
      </c>
      <c r="B14" t="s">
        <v>8</v>
      </c>
      <c r="C14" t="s">
        <v>8</v>
      </c>
      <c r="D14" t="s">
        <v>8</v>
      </c>
    </row>
    <row r="15" spans="1:4" x14ac:dyDescent="0.25">
      <c r="A15" t="s">
        <v>18</v>
      </c>
      <c r="B15" t="s">
        <v>8</v>
      </c>
      <c r="C15" t="s">
        <v>8</v>
      </c>
      <c r="D15" t="s">
        <v>8</v>
      </c>
    </row>
    <row r="16" spans="1:4" x14ac:dyDescent="0.25">
      <c r="A16" t="s">
        <v>19</v>
      </c>
      <c r="B16" t="s">
        <v>8</v>
      </c>
      <c r="C16" t="s">
        <v>8</v>
      </c>
      <c r="D16" t="s">
        <v>8</v>
      </c>
    </row>
    <row r="17" spans="1:4" x14ac:dyDescent="0.25">
      <c r="A17" t="s">
        <v>20</v>
      </c>
      <c r="B17" s="1">
        <f>B9+SUM(B10:B16)</f>
        <v>103206000</v>
      </c>
      <c r="C17" s="1">
        <f t="shared" ref="C17:D17" si="1">C9+SUM(C10:C16)</f>
        <v>105676000</v>
      </c>
      <c r="D17" s="1">
        <f t="shared" si="1"/>
        <v>108768000</v>
      </c>
    </row>
    <row r="18" spans="1:4" x14ac:dyDescent="0.25">
      <c r="A18" t="s">
        <v>21</v>
      </c>
    </row>
    <row r="19" spans="1:4" x14ac:dyDescent="0.25">
      <c r="A19" t="s">
        <v>22</v>
      </c>
    </row>
    <row r="20" spans="1:4" x14ac:dyDescent="0.25">
      <c r="A20" t="s">
        <v>23</v>
      </c>
      <c r="B20" s="1">
        <v>33208000</v>
      </c>
      <c r="C20" s="1">
        <v>32164000</v>
      </c>
      <c r="D20" s="1">
        <v>31754000</v>
      </c>
    </row>
    <row r="21" spans="1:4" x14ac:dyDescent="0.25">
      <c r="A21" t="s">
        <v>24</v>
      </c>
      <c r="B21" s="1">
        <v>3486000</v>
      </c>
      <c r="C21" s="1">
        <v>5979000</v>
      </c>
      <c r="D21" s="1">
        <v>6647000</v>
      </c>
    </row>
    <row r="22" spans="1:4" x14ac:dyDescent="0.25">
      <c r="A22" t="s">
        <v>25</v>
      </c>
      <c r="B22" s="1">
        <v>7041000</v>
      </c>
      <c r="C22" s="1">
        <v>7378000</v>
      </c>
      <c r="D22" s="1">
        <v>8265000</v>
      </c>
    </row>
    <row r="23" spans="1:4" x14ac:dyDescent="0.25">
      <c r="A23" t="s">
        <v>26</v>
      </c>
      <c r="B23" s="1">
        <f>SUM(B20:B22)</f>
        <v>43735000</v>
      </c>
      <c r="C23" s="1">
        <f t="shared" ref="C23:D23" si="2">SUM(C20:C22)</f>
        <v>45521000</v>
      </c>
      <c r="D23" s="1">
        <f t="shared" si="2"/>
        <v>46666000</v>
      </c>
    </row>
    <row r="24" spans="1:4" x14ac:dyDescent="0.25">
      <c r="A24" t="s">
        <v>27</v>
      </c>
      <c r="B24" s="1">
        <v>16039000</v>
      </c>
      <c r="C24" s="1">
        <v>16608000</v>
      </c>
      <c r="D24" s="1">
        <v>21789000</v>
      </c>
    </row>
    <row r="25" spans="1:4" x14ac:dyDescent="0.25">
      <c r="A25" t="s">
        <v>28</v>
      </c>
      <c r="B25" s="1">
        <v>16305000</v>
      </c>
      <c r="C25" s="1">
        <v>15891000</v>
      </c>
      <c r="D25" s="1">
        <v>17480000</v>
      </c>
    </row>
    <row r="26" spans="1:4" x14ac:dyDescent="0.25">
      <c r="A26" t="s">
        <v>29</v>
      </c>
      <c r="B26" t="s">
        <v>8</v>
      </c>
      <c r="C26" t="s">
        <v>8</v>
      </c>
      <c r="D26" t="s">
        <v>8</v>
      </c>
    </row>
    <row r="27" spans="1:4" x14ac:dyDescent="0.25">
      <c r="A27" t="s">
        <v>30</v>
      </c>
      <c r="B27" s="1">
        <v>396000</v>
      </c>
      <c r="C27" s="1">
        <v>387000</v>
      </c>
      <c r="D27" s="1">
        <v>397000</v>
      </c>
    </row>
    <row r="28" spans="1:4" x14ac:dyDescent="0.25">
      <c r="A28" t="s">
        <v>31</v>
      </c>
      <c r="B28" t="s">
        <v>8</v>
      </c>
      <c r="C28" t="s">
        <v>8</v>
      </c>
      <c r="D28" t="s">
        <v>8</v>
      </c>
    </row>
    <row r="29" spans="1:4" x14ac:dyDescent="0.25">
      <c r="A29" t="s">
        <v>32</v>
      </c>
      <c r="B29" s="1">
        <f>B23+SUM(B24:B28)</f>
        <v>76475000</v>
      </c>
      <c r="C29" s="1">
        <f t="shared" ref="C29:D29" si="3">C23+SUM(C24:C28)</f>
        <v>78407000</v>
      </c>
      <c r="D29" s="1">
        <f t="shared" si="3"/>
        <v>86332000</v>
      </c>
    </row>
    <row r="30" spans="1:4" x14ac:dyDescent="0.25">
      <c r="A30" t="s">
        <v>33</v>
      </c>
    </row>
    <row r="31" spans="1:4" x14ac:dyDescent="0.25">
      <c r="A31" t="s">
        <v>34</v>
      </c>
      <c r="B31" t="s">
        <v>8</v>
      </c>
      <c r="C31" t="s">
        <v>8</v>
      </c>
      <c r="D31" t="s">
        <v>8</v>
      </c>
    </row>
    <row r="32" spans="1:4" x14ac:dyDescent="0.25">
      <c r="A32" t="s">
        <v>35</v>
      </c>
      <c r="B32" t="s">
        <v>8</v>
      </c>
      <c r="C32" t="s">
        <v>8</v>
      </c>
      <c r="D32" t="s">
        <v>8</v>
      </c>
    </row>
    <row r="33" spans="1:4" x14ac:dyDescent="0.25">
      <c r="A33" t="s">
        <v>36</v>
      </c>
      <c r="B33" t="s">
        <v>8</v>
      </c>
      <c r="C33" t="s">
        <v>8</v>
      </c>
      <c r="D33" t="s">
        <v>8</v>
      </c>
    </row>
    <row r="34" spans="1:4" x14ac:dyDescent="0.25">
      <c r="A34" t="s">
        <v>37</v>
      </c>
      <c r="B34" s="1">
        <v>18000</v>
      </c>
      <c r="C34" s="1">
        <v>19000</v>
      </c>
      <c r="D34" s="1">
        <v>20000</v>
      </c>
    </row>
    <row r="35" spans="1:4" x14ac:dyDescent="0.25">
      <c r="A35" t="s">
        <v>38</v>
      </c>
      <c r="B35" s="1">
        <v>29164000</v>
      </c>
      <c r="C35" s="1">
        <v>25563000</v>
      </c>
      <c r="D35" s="1">
        <v>21521000</v>
      </c>
    </row>
    <row r="36" spans="1:4" x14ac:dyDescent="0.25">
      <c r="A36" t="s">
        <v>39</v>
      </c>
      <c r="B36" t="s">
        <v>8</v>
      </c>
      <c r="C36" t="s">
        <v>8</v>
      </c>
      <c r="D36" t="s">
        <v>8</v>
      </c>
    </row>
    <row r="37" spans="1:4" x14ac:dyDescent="0.25">
      <c r="A37" t="s">
        <v>40</v>
      </c>
      <c r="B37" s="1">
        <v>3430000</v>
      </c>
      <c r="C37" s="1">
        <v>5465000</v>
      </c>
      <c r="D37" s="1">
        <v>6454000</v>
      </c>
    </row>
    <row r="38" spans="1:4" x14ac:dyDescent="0.25">
      <c r="A38" t="s">
        <v>41</v>
      </c>
      <c r="B38" s="1">
        <v>-5881000</v>
      </c>
      <c r="C38" s="1">
        <v>-3778000</v>
      </c>
      <c r="D38" s="1">
        <v>-5559000</v>
      </c>
    </row>
    <row r="39" spans="1:4" x14ac:dyDescent="0.25">
      <c r="A39" t="s">
        <v>42</v>
      </c>
      <c r="B39" s="1">
        <f>SUM(B31:B38)</f>
        <v>26731000</v>
      </c>
      <c r="C39" s="1">
        <f t="shared" ref="C39:D39" si="4">SUM(C31:C38)</f>
        <v>27269000</v>
      </c>
      <c r="D39" s="1">
        <f t="shared" si="4"/>
        <v>22436000</v>
      </c>
    </row>
    <row r="40" spans="1:4" x14ac:dyDescent="0.25">
      <c r="A40" t="s">
        <v>43</v>
      </c>
      <c r="B40" s="1">
        <f>B29+B39</f>
        <v>103206000</v>
      </c>
      <c r="C40" s="1">
        <f t="shared" ref="C40:D40" si="5">C29+C39</f>
        <v>105676000</v>
      </c>
      <c r="D40" s="1">
        <f t="shared" si="5"/>
        <v>108768000</v>
      </c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workbookViewId="0">
      <selection activeCell="E30" sqref="E30"/>
    </sheetView>
  </sheetViews>
  <sheetFormatPr defaultRowHeight="15" x14ac:dyDescent="0.25"/>
  <cols>
    <col min="1" max="1" width="39.42578125" bestFit="1" customWidth="1"/>
    <col min="2" max="4" width="11.42578125" bestFit="1" customWidth="1"/>
    <col min="5" max="5" width="10.85546875" bestFit="1" customWidth="1"/>
  </cols>
  <sheetData>
    <row r="1" spans="1:5" x14ac:dyDescent="0.25">
      <c r="A1" t="s">
        <v>0</v>
      </c>
      <c r="B1" t="s">
        <v>68</v>
      </c>
      <c r="C1" t="s">
        <v>69</v>
      </c>
      <c r="D1" t="s">
        <v>70</v>
      </c>
    </row>
    <row r="2" spans="1:5" x14ac:dyDescent="0.25">
      <c r="A2" t="s">
        <v>44</v>
      </c>
      <c r="B2" s="1">
        <v>111454000</v>
      </c>
      <c r="C2" s="1">
        <v>112298000</v>
      </c>
      <c r="D2" s="1">
        <v>120357000</v>
      </c>
    </row>
    <row r="3" spans="1:5" x14ac:dyDescent="0.25">
      <c r="A3" t="s">
        <v>45</v>
      </c>
      <c r="B3" s="1">
        <v>84839000</v>
      </c>
      <c r="C3" s="1">
        <v>86380000</v>
      </c>
      <c r="D3" s="1">
        <v>92385000</v>
      </c>
    </row>
    <row r="4" spans="1:5" x14ac:dyDescent="0.25">
      <c r="A4" t="s">
        <v>46</v>
      </c>
      <c r="B4" s="1">
        <f>B2-B3</f>
        <v>26615000</v>
      </c>
      <c r="C4" s="1">
        <f t="shared" ref="C4:D4" si="0">C2-C3</f>
        <v>25918000</v>
      </c>
      <c r="D4" s="1">
        <f t="shared" si="0"/>
        <v>27972000</v>
      </c>
    </row>
    <row r="5" spans="1:5" x14ac:dyDescent="0.25">
      <c r="A5" t="s">
        <v>47</v>
      </c>
    </row>
    <row r="6" spans="1:5" x14ac:dyDescent="0.25">
      <c r="A6" t="s">
        <v>48</v>
      </c>
      <c r="B6" s="1">
        <v>3447000</v>
      </c>
      <c r="C6" s="1">
        <v>3135000</v>
      </c>
      <c r="D6" s="1">
        <v>3399000</v>
      </c>
    </row>
    <row r="7" spans="1:5" x14ac:dyDescent="0.25">
      <c r="A7" t="s">
        <v>49</v>
      </c>
      <c r="B7" s="1">
        <v>13353000</v>
      </c>
      <c r="C7" s="1">
        <v>13267000</v>
      </c>
      <c r="D7" s="1">
        <v>13500000</v>
      </c>
    </row>
    <row r="8" spans="1:5" x14ac:dyDescent="0.25">
      <c r="A8" t="s">
        <v>50</v>
      </c>
      <c r="B8" s="1">
        <v>1630000</v>
      </c>
      <c r="C8" s="1">
        <v>1012000</v>
      </c>
      <c r="D8" s="1">
        <v>20346000</v>
      </c>
    </row>
    <row r="9" spans="1:5" x14ac:dyDescent="0.25">
      <c r="A9" t="s">
        <v>51</v>
      </c>
      <c r="B9" s="1">
        <v>1000000</v>
      </c>
      <c r="C9" s="1">
        <v>1373000</v>
      </c>
      <c r="D9" s="1">
        <v>1784000</v>
      </c>
    </row>
    <row r="10" spans="1:5" x14ac:dyDescent="0.25">
      <c r="A10" t="s">
        <v>71</v>
      </c>
      <c r="B10" s="1">
        <v>19430000</v>
      </c>
      <c r="C10" s="1">
        <v>18787000</v>
      </c>
      <c r="D10" s="1">
        <v>39029000</v>
      </c>
    </row>
    <row r="11" spans="1:5" x14ac:dyDescent="0.25">
      <c r="A11" t="s">
        <v>52</v>
      </c>
      <c r="B11" s="1">
        <f>B4-B10</f>
        <v>7185000</v>
      </c>
      <c r="C11" s="1">
        <f t="shared" ref="C11:D11" si="1">C4-C10</f>
        <v>7131000</v>
      </c>
      <c r="D11" s="1">
        <f t="shared" si="1"/>
        <v>-11057000</v>
      </c>
      <c r="E11" s="1"/>
    </row>
    <row r="12" spans="1:5" x14ac:dyDescent="0.25">
      <c r="A12" t="s">
        <v>53</v>
      </c>
    </row>
    <row r="13" spans="1:5" x14ac:dyDescent="0.25">
      <c r="A13" t="s">
        <v>54</v>
      </c>
      <c r="B13" t="s">
        <v>8</v>
      </c>
      <c r="C13" t="s">
        <v>8</v>
      </c>
      <c r="D13" t="s">
        <v>8</v>
      </c>
    </row>
    <row r="14" spans="1:5" x14ac:dyDescent="0.25">
      <c r="A14" t="s">
        <v>55</v>
      </c>
      <c r="B14" s="1">
        <v>6557000</v>
      </c>
      <c r="C14" s="1">
        <v>6510000</v>
      </c>
      <c r="D14" s="1">
        <v>-11933000</v>
      </c>
    </row>
    <row r="15" spans="1:5" x14ac:dyDescent="0.25">
      <c r="A15" t="s">
        <v>56</v>
      </c>
      <c r="B15" t="s">
        <v>8</v>
      </c>
      <c r="C15" t="s">
        <v>8</v>
      </c>
      <c r="D15" t="s">
        <v>8</v>
      </c>
    </row>
    <row r="16" spans="1:5" x14ac:dyDescent="0.25">
      <c r="A16" t="s">
        <v>57</v>
      </c>
      <c r="B16" s="1">
        <v>6557000</v>
      </c>
      <c r="C16" s="1">
        <v>6510000</v>
      </c>
      <c r="D16" s="1">
        <v>-11933000</v>
      </c>
    </row>
    <row r="17" spans="1:4" x14ac:dyDescent="0.25">
      <c r="A17" t="s">
        <v>58</v>
      </c>
      <c r="B17" s="1">
        <v>1544000</v>
      </c>
      <c r="C17" s="1">
        <v>1397000</v>
      </c>
      <c r="D17" s="1">
        <v>717000</v>
      </c>
    </row>
    <row r="18" spans="1:4" x14ac:dyDescent="0.25">
      <c r="A18" t="s">
        <v>30</v>
      </c>
      <c r="B18" t="s">
        <v>8</v>
      </c>
      <c r="C18" t="s">
        <v>8</v>
      </c>
      <c r="D18" t="s">
        <v>8</v>
      </c>
    </row>
    <row r="19" spans="1:4" x14ac:dyDescent="0.25">
      <c r="A19" t="s">
        <v>59</v>
      </c>
      <c r="B19" s="1">
        <v>5013000</v>
      </c>
      <c r="C19" s="1">
        <v>5113000</v>
      </c>
      <c r="D19" s="1">
        <v>-12650000</v>
      </c>
    </row>
    <row r="20" spans="1:4" x14ac:dyDescent="0.25">
      <c r="A20" t="s">
        <v>60</v>
      </c>
    </row>
    <row r="21" spans="1:4" x14ac:dyDescent="0.25">
      <c r="A21" t="s">
        <v>61</v>
      </c>
      <c r="B21" t="s">
        <v>8</v>
      </c>
      <c r="C21" t="s">
        <v>8</v>
      </c>
      <c r="D21" t="s">
        <v>8</v>
      </c>
    </row>
    <row r="22" spans="1:4" x14ac:dyDescent="0.25">
      <c r="A22" t="s">
        <v>62</v>
      </c>
      <c r="B22" t="s">
        <v>8</v>
      </c>
      <c r="C22" t="s">
        <v>8</v>
      </c>
      <c r="D22" t="s">
        <v>8</v>
      </c>
    </row>
    <row r="23" spans="1:4" x14ac:dyDescent="0.25">
      <c r="A23" t="s">
        <v>63</v>
      </c>
      <c r="B23" t="s">
        <v>8</v>
      </c>
      <c r="C23" t="s">
        <v>8</v>
      </c>
      <c r="D23" t="s">
        <v>8</v>
      </c>
    </row>
    <row r="24" spans="1:4" x14ac:dyDescent="0.25">
      <c r="A24" t="s">
        <v>64</v>
      </c>
      <c r="B24" t="s">
        <v>8</v>
      </c>
      <c r="C24" t="s">
        <v>8</v>
      </c>
      <c r="D24" t="s">
        <v>8</v>
      </c>
    </row>
    <row r="25" spans="1:4" x14ac:dyDescent="0.25">
      <c r="A25" t="s">
        <v>65</v>
      </c>
      <c r="B25" s="1">
        <v>5013000</v>
      </c>
      <c r="C25" s="1">
        <v>5113000</v>
      </c>
      <c r="D25" s="1">
        <v>-12650000</v>
      </c>
    </row>
    <row r="26" spans="1:4" x14ac:dyDescent="0.25">
      <c r="A26" t="s">
        <v>66</v>
      </c>
      <c r="B26" t="s">
        <v>8</v>
      </c>
      <c r="C26" t="s">
        <v>8</v>
      </c>
      <c r="D26" t="s">
        <v>8</v>
      </c>
    </row>
    <row r="27" spans="1:4" x14ac:dyDescent="0.25">
      <c r="A27" t="s">
        <v>67</v>
      </c>
      <c r="B27" s="1">
        <v>5013000</v>
      </c>
      <c r="C27" s="1">
        <v>5113000</v>
      </c>
      <c r="D27" s="1">
        <v>-12650000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tabSelected="1" workbookViewId="0">
      <selection activeCell="C26" sqref="C26"/>
    </sheetView>
  </sheetViews>
  <sheetFormatPr defaultRowHeight="15" x14ac:dyDescent="0.25"/>
  <cols>
    <col min="1" max="1" width="32.42578125" bestFit="1" customWidth="1"/>
    <col min="2" max="3" width="15.28515625" bestFit="1" customWidth="1"/>
    <col min="4" max="4" width="13.28515625" bestFit="1" customWidth="1"/>
    <col min="5" max="5" width="14" bestFit="1" customWidth="1"/>
  </cols>
  <sheetData>
    <row r="1" spans="1:5" x14ac:dyDescent="0.25">
      <c r="B1" s="4" t="s">
        <v>72</v>
      </c>
      <c r="C1" s="4"/>
      <c r="D1" s="4" t="s">
        <v>73</v>
      </c>
      <c r="E1" s="4"/>
    </row>
    <row r="2" spans="1:5" x14ac:dyDescent="0.25">
      <c r="B2">
        <v>2014</v>
      </c>
      <c r="C2">
        <v>2013</v>
      </c>
      <c r="D2">
        <v>2014</v>
      </c>
      <c r="E2">
        <v>2013</v>
      </c>
    </row>
    <row r="3" spans="1:5" x14ac:dyDescent="0.25">
      <c r="A3" s="3" t="s">
        <v>78</v>
      </c>
    </row>
    <row r="4" spans="1:5" x14ac:dyDescent="0.25">
      <c r="A4" t="s">
        <v>77</v>
      </c>
      <c r="B4" s="1">
        <v>147310000</v>
      </c>
      <c r="C4" s="1">
        <v>201260000</v>
      </c>
      <c r="D4" s="1">
        <v>33890000</v>
      </c>
      <c r="E4" s="1">
        <v>24530000</v>
      </c>
    </row>
    <row r="5" spans="1:5" x14ac:dyDescent="0.25">
      <c r="A5" t="s">
        <v>81</v>
      </c>
      <c r="B5" s="5">
        <f>'income statement_ΙΒΜ'!B16/'income statement_ΙΒΜ'!B15</f>
        <v>0.21184829380566397</v>
      </c>
      <c r="C5" s="5">
        <f>'income statement_ΙΒΜ'!C16/'income statement_ΙΒΜ'!C15</f>
        <v>0.16613150224769055</v>
      </c>
      <c r="D5" s="5">
        <f>income_statement_HP!B17/income_statement_HP!B16</f>
        <v>0.23547353972853438</v>
      </c>
      <c r="E5" s="5">
        <f>income_statement_HP!C17/income_statement_HP!C16</f>
        <v>0.21459293394777265</v>
      </c>
    </row>
    <row r="6" spans="1:5" x14ac:dyDescent="0.25">
      <c r="A6" t="s">
        <v>80</v>
      </c>
      <c r="B6" s="6">
        <v>0.08</v>
      </c>
      <c r="C6" s="6">
        <v>0.08</v>
      </c>
      <c r="D6" s="6">
        <v>0.12</v>
      </c>
      <c r="E6" s="6">
        <v>0.12</v>
      </c>
    </row>
    <row r="7" spans="1:5" x14ac:dyDescent="0.25">
      <c r="A7" s="3" t="s">
        <v>74</v>
      </c>
    </row>
    <row r="8" spans="1:5" x14ac:dyDescent="0.25">
      <c r="A8" t="s">
        <v>76</v>
      </c>
      <c r="B8" s="7">
        <f>B4-'balance sheet_ΙΒΜ'!B39</f>
        <v>135441000</v>
      </c>
      <c r="C8" s="7">
        <f>C4-'balance sheet_ΙΒΜ'!C39</f>
        <v>178468000</v>
      </c>
      <c r="D8" s="7">
        <f>D4-balance_sheet_HP!B39</f>
        <v>7159000</v>
      </c>
      <c r="E8" s="7">
        <f>E4-balance_sheet_HP!C39</f>
        <v>-2739000</v>
      </c>
    </row>
    <row r="9" spans="1:5" x14ac:dyDescent="0.25">
      <c r="A9" t="s">
        <v>75</v>
      </c>
      <c r="B9" s="5">
        <f>B4/'balance sheet_ΙΒΜ'!B39</f>
        <v>12.411323616142893</v>
      </c>
      <c r="C9" s="5">
        <f>C4/'balance sheet_ΙΒΜ'!C39</f>
        <v>8.8302913302913311</v>
      </c>
      <c r="D9" s="5">
        <f>D4/balance_sheet_HP!B39</f>
        <v>1.2678163929520032</v>
      </c>
      <c r="E9" s="5">
        <f>E4/balance_sheet_HP!C39</f>
        <v>0.89955627269060101</v>
      </c>
    </row>
    <row r="10" spans="1:5" x14ac:dyDescent="0.25">
      <c r="A10" t="s">
        <v>79</v>
      </c>
      <c r="B10" s="7">
        <f>(1-B5)*'income statement_ΙΒΜ'!B14+'income statement_ΙΒΜ'!B26-('balance sheet_ΙΒΜ'!C24+'balance sheet_ΙΒΜ'!C39)*'Financial ratios'!B6</f>
        <v>7952625.4257980585</v>
      </c>
      <c r="C10" s="7">
        <f>(1-C5)*'income statement_ΙΒΜ'!C14+'income statement_ΙΒΜ'!C26-('balance sheet_ΙΒΜ'!D24+'balance sheet_ΙΒΜ'!D39)*'Financial ratios'!C6</f>
        <v>13381295.136096429</v>
      </c>
      <c r="D10" s="7">
        <f>income_statement_HP!B27-(balance_sheet_HP!C24+balance_sheet_HP!C39)*'Financial ratios'!D6</f>
        <v>-252240</v>
      </c>
      <c r="E10" s="7">
        <f>income_statement_HP!C27-(balance_sheet_HP!D24+balance_sheet_HP!D39)*'Financial ratios'!E6</f>
        <v>-194000</v>
      </c>
    </row>
    <row r="11" spans="1:5" x14ac:dyDescent="0.25">
      <c r="A11" t="s">
        <v>82</v>
      </c>
      <c r="B11" s="5">
        <f>((1-B5)*'income statement_ΙΒΜ'!B14+'income statement_ΙΒΜ'!B26)/('balance sheet_ΙΒΜ'!C24+'balance sheet_ΙΒΜ'!C39)</f>
        <v>0.22290945632903353</v>
      </c>
      <c r="C11" s="5">
        <f>((1-C5)*'income statement_ΙΒΜ'!C14+'income statement_ΙΒΜ'!C26)/('balance sheet_ΙΒΜ'!D24+'balance sheet_ΙΒΜ'!D39)</f>
        <v>0.391562437684147</v>
      </c>
      <c r="D11" s="5">
        <f>income_statement_HP!B27/(balance_sheet_HP!C24+balance_sheet_HP!C39)</f>
        <v>0.11425120222440002</v>
      </c>
      <c r="E11" s="5">
        <f>income_statement_HP!C27/(balance_sheet_HP!D24+balance_sheet_HP!D39)</f>
        <v>0.11561334087054834</v>
      </c>
    </row>
    <row r="12" spans="1:5" x14ac:dyDescent="0.25">
      <c r="A12" t="s">
        <v>83</v>
      </c>
      <c r="B12" s="5">
        <f>'income statement_ΙΒΜ'!B26/'balance sheet_ΙΒΜ'!C39</f>
        <v>0.52750965250965254</v>
      </c>
      <c r="C12" s="5">
        <f>'income statement_ΙΒΜ'!C26/'balance sheet_ΙΒΜ'!D39</f>
        <v>0.87386670908223318</v>
      </c>
      <c r="D12" s="5">
        <f>income_statement_HP!B27/balance_sheet_HP!C39</f>
        <v>0.18383512413363159</v>
      </c>
      <c r="E12" s="5">
        <f>income_statement_HP!C27/balance_sheet_HP!D39</f>
        <v>0.22789267249064005</v>
      </c>
    </row>
    <row r="13" spans="1:5" x14ac:dyDescent="0.25">
      <c r="A13" t="s">
        <v>84</v>
      </c>
      <c r="B13" s="5">
        <f>((1-B5)*'income statement_ΙΒΜ'!B14+'income statement_ΙΒΜ'!B26)/'balance sheet_ΙΒΜ'!C40</f>
        <v>9.8274208549931935E-2</v>
      </c>
      <c r="C13" s="5">
        <f>((1-C5)*'income statement_ΙΒΜ'!C14+'income statement_ΙΒΜ'!C26)/'balance sheet_ΙΒΜ'!D40</f>
        <v>0.14106745127331041</v>
      </c>
      <c r="D13" s="5">
        <f>income_statement_HP!B27/balance_sheet_HP!C40</f>
        <v>4.7437450319845566E-2</v>
      </c>
      <c r="E13" s="5">
        <f>income_statement_HP!C27/balance_sheet_HP!D40</f>
        <v>4.7008311268020006E-2</v>
      </c>
    </row>
    <row r="14" spans="1:5" x14ac:dyDescent="0.25">
      <c r="A14" s="3" t="s">
        <v>85</v>
      </c>
    </row>
    <row r="15" spans="1:5" x14ac:dyDescent="0.25">
      <c r="A15" t="s">
        <v>86</v>
      </c>
      <c r="B15" s="5">
        <f>'income statement_ΙΒΜ'!B2/'balance sheet_ΙΒΜ'!C40</f>
        <v>0.73515127987767681</v>
      </c>
      <c r="C15" s="5">
        <f>'income statement_ΙΒΜ'!C2/'balance sheet_ΙΒΜ'!D40</f>
        <v>0.82512959887261561</v>
      </c>
      <c r="D15" s="5">
        <f>income_statement_HP!B2/balance_sheet_HP!C40</f>
        <v>1.0546765585374163</v>
      </c>
      <c r="E15" s="5">
        <f>income_statement_HP!C2/balance_sheet_HP!D40</f>
        <v>1.0324543983524566</v>
      </c>
    </row>
    <row r="16" spans="1:5" x14ac:dyDescent="0.25">
      <c r="A16" t="s">
        <v>87</v>
      </c>
      <c r="B16" s="5">
        <f>'income statement_ΙΒΜ'!B26/'income statement_ΙΒΜ'!B2</f>
        <v>0.12956796310066493</v>
      </c>
      <c r="C16" s="5">
        <f>'income statement_ΙΒΜ'!C26/'income statement_ΙΒΜ'!C2</f>
        <v>0.16755619262557564</v>
      </c>
      <c r="D16" s="5">
        <f>income_statement_HP!B27/income_statement_HP!B2</f>
        <v>4.4978197283184092E-2</v>
      </c>
      <c r="E16" s="5">
        <f>income_statement_HP!C27/income_statement_HP!C2</f>
        <v>4.5530641685515329E-2</v>
      </c>
    </row>
    <row r="17" spans="1:5" x14ac:dyDescent="0.25">
      <c r="A17" t="s">
        <v>88</v>
      </c>
      <c r="B17" s="5">
        <f>((1-B5)*'income statement_ΙΒΜ'!B14+'income statement_ΙΒΜ'!B26)/'income statement_ΙΒΜ'!B2</f>
        <v>0.13367889200476393</v>
      </c>
      <c r="C17" s="5">
        <f>((1-C5)*'income statement_ΙΒΜ'!C14+'income statement_ΙΒΜ'!C26)/'income statement_ΙΒΜ'!C2</f>
        <v>0.17096399337274115</v>
      </c>
      <c r="D17" s="5">
        <f>income_statement_HP!B27/income_statement_HP!B2</f>
        <v>4.4978197283184092E-2</v>
      </c>
      <c r="E17" s="5">
        <f>income_statement_HP!C27/income_statement_HP!C2</f>
        <v>4.5530641685515329E-2</v>
      </c>
    </row>
    <row r="18" spans="1:5" x14ac:dyDescent="0.25">
      <c r="A18" s="3" t="s">
        <v>89</v>
      </c>
    </row>
    <row r="19" spans="1:5" x14ac:dyDescent="0.25">
      <c r="A19" t="s">
        <v>90</v>
      </c>
      <c r="B19" s="5">
        <f>'balance sheet_ΙΒΜ'!B24/('balance sheet_ΙΒΜ'!B24+'balance sheet_ΙΒΜ'!B39)</f>
        <v>0.74715606493119169</v>
      </c>
      <c r="C19" s="5">
        <f>'balance sheet_ΙΒΜ'!C24/('balance sheet_ΙΒΜ'!C24+'balance sheet_ΙΒΜ'!C39)</f>
        <v>0.59042553191489366</v>
      </c>
      <c r="D19" s="5">
        <f>balance_sheet_HP!B24/(balance_sheet_HP!B24+balance_sheet_HP!B39)</f>
        <v>0.37500584521861119</v>
      </c>
      <c r="E19" s="5">
        <f>balance_sheet_HP!C24/(balance_sheet_HP!C24+balance_sheet_HP!C39)</f>
        <v>0.37851266039154913</v>
      </c>
    </row>
    <row r="20" spans="1:5" x14ac:dyDescent="0.25">
      <c r="A20" t="s">
        <v>91</v>
      </c>
      <c r="B20" s="5">
        <f>'balance sheet_ΙΒΜ'!B24/'balance sheet_ΙΒΜ'!B39</f>
        <v>2.9550088465751116</v>
      </c>
      <c r="C20" s="5">
        <f>'balance sheet_ΙΒΜ'!C24/'balance sheet_ΙΒΜ'!C39</f>
        <v>1.4415584415584415</v>
      </c>
      <c r="D20" s="5">
        <f>balance_sheet_HP!B24/balance_sheet_HP!B39</f>
        <v>0.60001496389959219</v>
      </c>
      <c r="E20" s="5">
        <f>balance_sheet_HP!C24/balance_sheet_HP!C39</f>
        <v>0.60904323590890752</v>
      </c>
    </row>
    <row r="21" spans="1:5" x14ac:dyDescent="0.25">
      <c r="A21" t="s">
        <v>92</v>
      </c>
      <c r="B21" s="5">
        <f>'balance sheet_ΙΒΜ'!B29/'balance sheet_ΙΒΜ'!B40</f>
        <v>0.89901473641221119</v>
      </c>
      <c r="C21" s="5">
        <f>'balance sheet_ΙΒΜ'!C29/'balance sheet_ΙΒΜ'!C40</f>
        <v>0.81943069012778968</v>
      </c>
      <c r="D21" s="5">
        <f>balance_sheet_HP!B29/balance_sheet_HP!B40</f>
        <v>0.74099374067399182</v>
      </c>
      <c r="E21" s="5">
        <f>balance_sheet_HP!C29/balance_sheet_HP!C40</f>
        <v>0.74195654642492148</v>
      </c>
    </row>
    <row r="22" spans="1:5" x14ac:dyDescent="0.25">
      <c r="A22" t="s">
        <v>93</v>
      </c>
      <c r="B22" s="5">
        <f>'income statement_ΙΒΜ'!B13/'income statement_ΙΒΜ'!B14</f>
        <v>42.293388429752063</v>
      </c>
      <c r="C22" s="5">
        <f>'income statement_ΙΒΜ'!C13/'income statement_ΙΒΜ'!C14</f>
        <v>51.355721393034827</v>
      </c>
      <c r="D22" t="s">
        <v>94</v>
      </c>
      <c r="E22" t="s">
        <v>94</v>
      </c>
    </row>
    <row r="23" spans="1:5" x14ac:dyDescent="0.25">
      <c r="A23" s="3" t="s">
        <v>95</v>
      </c>
    </row>
    <row r="24" spans="1:5" x14ac:dyDescent="0.25">
      <c r="A24" t="s">
        <v>96</v>
      </c>
      <c r="B24" s="5">
        <f>('balance sheet_ΙΒΜ'!B9-'balance sheet_ΙΒΜ'!B23)/'balance sheet_ΙΒΜ'!B40</f>
        <v>8.3560221897015285E-2</v>
      </c>
      <c r="C24" s="5">
        <f>('balance sheet_ΙΒΜ'!C9-'balance sheet_ΙΒΜ'!C23)/'balance sheet_ΙΒΜ'!C40</f>
        <v>8.8708080143872353E-2</v>
      </c>
      <c r="D24" s="5">
        <f>(balance_sheet_HP!B9-balance_sheet_HP!B23)/balance_sheet_HP!B40</f>
        <v>6.2108792124488887E-2</v>
      </c>
      <c r="E24" s="5">
        <f>(balance_sheet_HP!C9-balance_sheet_HP!C23)/balance_sheet_HP!C40</f>
        <v>4.5828759604829856E-2</v>
      </c>
    </row>
    <row r="25" spans="1:5" x14ac:dyDescent="0.25">
      <c r="A25" t="s">
        <v>97</v>
      </c>
      <c r="B25" s="5">
        <f>'balance sheet_ΙΒΜ'!B9/'balance sheet_ΙΒΜ'!B23</f>
        <v>1.2480050505050504</v>
      </c>
      <c r="C25" s="5">
        <f>'balance sheet_ΙΒΜ'!C9/'balance sheet_ΙΒΜ'!C23</f>
        <v>1.278851422025203</v>
      </c>
      <c r="D25" s="5">
        <f>balance_sheet_HP!B9/balance_sheet_HP!B23</f>
        <v>1.1465645364124843</v>
      </c>
      <c r="E25" s="5">
        <f>balance_sheet_HP!C9/balance_sheet_HP!C23</f>
        <v>1.1063904571516443</v>
      </c>
    </row>
    <row r="26" spans="1:5" x14ac:dyDescent="0.25">
      <c r="A26" t="s">
        <v>98</v>
      </c>
      <c r="B26" s="5">
        <f>('balance sheet_ΙΒΜ'!B4+'balance sheet_ΙΒΜ'!B6)/'balance sheet_ΙΒΜ'!B23</f>
        <v>1.0694696969696971</v>
      </c>
      <c r="C26" s="5">
        <f>('balance sheet_ΙΒΜ'!C4+'balance sheet_ΙΒΜ'!C6)/'balance sheet_ΙΒΜ'!C23</f>
        <v>1.1008367784031479</v>
      </c>
      <c r="D26" s="5">
        <f>(balance_sheet_HP!B4+balance_sheet_HP!B6)/balance_sheet_HP!B23</f>
        <v>0.72964444952555163</v>
      </c>
      <c r="E26" s="5">
        <f>(balance_sheet_HP!C4+balance_sheet_HP!C6)/balance_sheet_HP!C23</f>
        <v>0.68502449418949496</v>
      </c>
    </row>
    <row r="27" spans="1:5" x14ac:dyDescent="0.25">
      <c r="A27" t="s">
        <v>99</v>
      </c>
      <c r="B27" s="5">
        <f>'balance sheet_ΙΒΜ'!B4/'balance sheet_ΙΒΜ'!B23</f>
        <v>0.21404040404040403</v>
      </c>
      <c r="C27" s="5">
        <f>'balance sheet_ΙΒΜ'!C4/'balance sheet_ΙΒΜ'!C23</f>
        <v>0.2668725407182348</v>
      </c>
      <c r="D27" s="5">
        <f>balance_sheet_HP!B4/balance_sheet_HP!B23</f>
        <v>0.34601577683777296</v>
      </c>
      <c r="E27" s="5">
        <f>balance_sheet_HP!C4/balance_sheet_HP!C23</f>
        <v>0.26719536038311986</v>
      </c>
    </row>
  </sheetData>
  <mergeCells count="2">
    <mergeCell ref="B1:C1"/>
    <mergeCell ref="D1:E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5</vt:i4>
      </vt:variant>
    </vt:vector>
  </HeadingPairs>
  <TitlesOfParts>
    <vt:vector size="5" baseType="lpstr">
      <vt:lpstr>balance sheet_ΙΒΜ</vt:lpstr>
      <vt:lpstr>income statement_ΙΒΜ</vt:lpstr>
      <vt:lpstr>balance_sheet_HP</vt:lpstr>
      <vt:lpstr>income_statement_HP</vt:lpstr>
      <vt:lpstr>Financial ratios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user</cp:lastModifiedBy>
  <dcterms:created xsi:type="dcterms:W3CDTF">2015-10-19T08:06:38Z</dcterms:created>
  <dcterms:modified xsi:type="dcterms:W3CDTF">2015-11-16T10:00:50Z</dcterms:modified>
</cp:coreProperties>
</file>