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3"/>
  </bookViews>
  <sheets>
    <sheet name="debt" sheetId="1" r:id="rId1"/>
    <sheet name="net income" sheetId="2" r:id="rId2"/>
    <sheet name="cf to firm" sheetId="3" r:id="rId3"/>
    <sheet name="cf to equity" sheetId="4" r:id="rId4"/>
  </sheets>
  <calcPr calcId="145621"/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3" i="3"/>
  <c r="H3" i="4"/>
  <c r="H4" i="4"/>
  <c r="H5" i="4"/>
  <c r="H6" i="4"/>
  <c r="H7" i="4"/>
  <c r="H8" i="4"/>
  <c r="H9" i="4"/>
  <c r="H10" i="4"/>
  <c r="H11" i="4"/>
  <c r="H12" i="4"/>
  <c r="H2" i="4"/>
  <c r="A12" i="4"/>
  <c r="A5" i="4"/>
  <c r="A6" i="4" s="1"/>
  <c r="A7" i="4" s="1"/>
  <c r="A8" i="4" s="1"/>
  <c r="A9" i="4" s="1"/>
  <c r="A10" i="4" s="1"/>
  <c r="A11" i="4" s="1"/>
  <c r="A4" i="4"/>
  <c r="F4" i="3"/>
  <c r="F5" i="3"/>
  <c r="F6" i="3"/>
  <c r="F7" i="3"/>
  <c r="F8" i="3"/>
  <c r="F9" i="3"/>
  <c r="F10" i="3"/>
  <c r="F11" i="3"/>
  <c r="F12" i="3"/>
  <c r="F3" i="3"/>
  <c r="H2" i="3"/>
  <c r="G12" i="3"/>
  <c r="D4" i="3"/>
  <c r="D5" i="3"/>
  <c r="D6" i="3"/>
  <c r="D7" i="3"/>
  <c r="D8" i="3"/>
  <c r="D9" i="3"/>
  <c r="D10" i="3"/>
  <c r="D11" i="3"/>
  <c r="D12" i="3"/>
  <c r="D3" i="3"/>
  <c r="A5" i="3"/>
  <c r="A6" i="3" s="1"/>
  <c r="A7" i="3" s="1"/>
  <c r="A8" i="3" s="1"/>
  <c r="A9" i="3" s="1"/>
  <c r="A10" i="3" s="1"/>
  <c r="A11" i="3" s="1"/>
  <c r="A12" i="3" s="1"/>
  <c r="A4" i="3"/>
  <c r="I3" i="2"/>
  <c r="I4" i="2"/>
  <c r="I5" i="2"/>
  <c r="I6" i="2"/>
  <c r="I7" i="2"/>
  <c r="I8" i="2"/>
  <c r="I9" i="2"/>
  <c r="I10" i="2"/>
  <c r="I11" i="2"/>
  <c r="I2" i="2"/>
  <c r="H3" i="2"/>
  <c r="H4" i="2"/>
  <c r="H5" i="2"/>
  <c r="H6" i="2"/>
  <c r="H7" i="2"/>
  <c r="H8" i="2"/>
  <c r="H9" i="2"/>
  <c r="H10" i="2"/>
  <c r="H11" i="2"/>
  <c r="H2" i="2"/>
  <c r="G3" i="2"/>
  <c r="G4" i="2"/>
  <c r="G5" i="2"/>
  <c r="G6" i="2"/>
  <c r="G7" i="2"/>
  <c r="G8" i="2"/>
  <c r="G9" i="2"/>
  <c r="G10" i="2"/>
  <c r="G11" i="2"/>
  <c r="G2" i="2"/>
  <c r="E3" i="2"/>
  <c r="E4" i="2"/>
  <c r="E5" i="2"/>
  <c r="E6" i="2"/>
  <c r="E7" i="2"/>
  <c r="E8" i="2"/>
  <c r="E9" i="2"/>
  <c r="E10" i="2"/>
  <c r="E11" i="2"/>
  <c r="E2" i="2"/>
  <c r="D3" i="2"/>
  <c r="D4" i="2"/>
  <c r="D5" i="2"/>
  <c r="D6" i="2"/>
  <c r="D7" i="2"/>
  <c r="D8" i="2"/>
  <c r="D9" i="2"/>
  <c r="D10" i="2"/>
  <c r="D11" i="2"/>
  <c r="D2" i="2"/>
  <c r="C3" i="2"/>
  <c r="C4" i="2"/>
  <c r="C5" i="2"/>
  <c r="C6" i="2"/>
  <c r="C7" i="2"/>
  <c r="C8" i="2"/>
  <c r="C9" i="2"/>
  <c r="C10" i="2"/>
  <c r="C11" i="2"/>
  <c r="C2" i="2"/>
  <c r="A2" i="2"/>
  <c r="A3" i="2" s="1"/>
  <c r="A4" i="2" s="1"/>
  <c r="A5" i="2" s="1"/>
  <c r="A6" i="2" s="1"/>
  <c r="A7" i="2" s="1"/>
  <c r="A8" i="2" s="1"/>
  <c r="A9" i="2" s="1"/>
  <c r="A10" i="2" s="1"/>
  <c r="A11" i="2" s="1"/>
  <c r="B4" i="2"/>
  <c r="B5" i="2" s="1"/>
  <c r="B6" i="2" s="1"/>
  <c r="B7" i="2" s="1"/>
  <c r="B8" i="2" s="1"/>
  <c r="B9" i="2" s="1"/>
  <c r="B10" i="2" s="1"/>
  <c r="B11" i="2" s="1"/>
  <c r="B3" i="2"/>
  <c r="C4" i="1"/>
  <c r="D4" i="1" s="1"/>
  <c r="E4" i="1" s="1"/>
  <c r="E3" i="1"/>
  <c r="D3" i="1"/>
  <c r="B4" i="1"/>
  <c r="B5" i="1"/>
  <c r="B6" i="1"/>
  <c r="B7" i="1"/>
  <c r="B8" i="1"/>
  <c r="B9" i="1"/>
  <c r="B10" i="1"/>
  <c r="B11" i="1"/>
  <c r="B12" i="1"/>
  <c r="B3" i="1"/>
  <c r="C3" i="1"/>
  <c r="A12" i="1"/>
  <c r="A11" i="1"/>
  <c r="A3" i="1"/>
  <c r="A4" i="1" s="1"/>
  <c r="A5" i="1" s="1"/>
  <c r="A6" i="1" s="1"/>
  <c r="A7" i="1" s="1"/>
  <c r="A8" i="1" s="1"/>
  <c r="A9" i="1" s="1"/>
  <c r="A10" i="1" s="1"/>
  <c r="E5" i="1" l="1"/>
  <c r="C5" i="1"/>
  <c r="D5" i="1" s="1"/>
  <c r="C6" i="1" l="1"/>
  <c r="D6" i="1" s="1"/>
  <c r="E6" i="1" s="1"/>
  <c r="C7" i="1" l="1"/>
  <c r="D7" i="1" s="1"/>
  <c r="E7" i="1" s="1"/>
  <c r="E8" i="1" l="1"/>
  <c r="C8" i="1"/>
  <c r="D8" i="1" s="1"/>
  <c r="E9" i="1" l="1"/>
  <c r="C9" i="1"/>
  <c r="D9" i="1" s="1"/>
  <c r="C10" i="1" l="1"/>
  <c r="D10" i="1" s="1"/>
  <c r="E10" i="1" s="1"/>
  <c r="C11" i="1" l="1"/>
  <c r="D11" i="1" s="1"/>
  <c r="E11" i="1" s="1"/>
  <c r="E12" i="1" l="1"/>
  <c r="C12" i="1"/>
  <c r="D12" i="1" s="1"/>
</calcChain>
</file>

<file path=xl/sharedStrings.xml><?xml version="1.0" encoding="utf-8"?>
<sst xmlns="http://schemas.openxmlformats.org/spreadsheetml/2006/main" count="30" uniqueCount="18">
  <si>
    <t>Year</t>
  </si>
  <si>
    <t>Interest</t>
  </si>
  <si>
    <t>Total payment</t>
  </si>
  <si>
    <t>Principal repaid</t>
  </si>
  <si>
    <t>Remaining principal</t>
  </si>
  <si>
    <t>Revenues</t>
  </si>
  <si>
    <t>Operating expenses</t>
  </si>
  <si>
    <t>Depreciation</t>
  </si>
  <si>
    <t>EBIT</t>
  </si>
  <si>
    <t>Taxable income</t>
  </si>
  <si>
    <t>Taxes</t>
  </si>
  <si>
    <t>Net income</t>
  </si>
  <si>
    <t>Operating earnings</t>
  </si>
  <si>
    <t>Capital expenditure</t>
  </si>
  <si>
    <t>Change in working capital</t>
  </si>
  <si>
    <t>CF to firm</t>
  </si>
  <si>
    <t>Salvage value (after-tax)</t>
  </si>
  <si>
    <t>CF to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</si>
</sst>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2"/>
    </sheetView>
  </sheetViews>
  <sheetFormatPr defaultRowHeight="15" x14ac:dyDescent="0.25"/>
  <cols>
    <col min="1" max="1" width="4.85546875" bestFit="1" customWidth="1"/>
    <col min="2" max="2" width="13.85546875" bestFit="1" customWidth="1"/>
    <col min="3" max="3" width="10" bestFit="1" customWidth="1"/>
    <col min="4" max="4" width="15" bestFit="1" customWidth="1"/>
    <col min="5" max="5" width="18.85546875" bestFit="1" customWidth="1"/>
  </cols>
  <sheetData>
    <row r="1" spans="1:5" x14ac:dyDescent="0.25">
      <c r="A1" t="s">
        <v>0</v>
      </c>
      <c r="B1" t="s">
        <v>2</v>
      </c>
      <c r="C1" t="s">
        <v>1</v>
      </c>
      <c r="D1" t="s">
        <v>3</v>
      </c>
      <c r="E1" t="s">
        <v>4</v>
      </c>
    </row>
    <row r="2" spans="1:5" x14ac:dyDescent="0.25">
      <c r="A2">
        <v>0</v>
      </c>
      <c r="E2" s="1">
        <v>5000000</v>
      </c>
    </row>
    <row r="3" spans="1:5" x14ac:dyDescent="0.25">
      <c r="A3">
        <f>1+A2</f>
        <v>1</v>
      </c>
      <c r="B3" s="1">
        <f>PMT(5.8%,10,-$E$2,0,0)</f>
        <v>672917.35877196677</v>
      </c>
      <c r="C3" s="1">
        <f>E2*5.8%</f>
        <v>290000</v>
      </c>
      <c r="D3" s="1">
        <f>B3-C3</f>
        <v>382917.35877196677</v>
      </c>
      <c r="E3" s="1">
        <f>E2-D3</f>
        <v>4617082.6412280332</v>
      </c>
    </row>
    <row r="4" spans="1:5" x14ac:dyDescent="0.25">
      <c r="A4">
        <f t="shared" ref="A4:A12" si="0">1+A3</f>
        <v>2</v>
      </c>
      <c r="B4" s="1">
        <f t="shared" ref="B4:B12" si="1">PMT(5.8%,10,-$E$2,0,0)</f>
        <v>672917.35877196677</v>
      </c>
      <c r="C4" s="1">
        <f t="shared" ref="C4:C12" si="2">E3*5.8%</f>
        <v>267790.79319122591</v>
      </c>
      <c r="D4" s="1">
        <f t="shared" ref="D4:D12" si="3">B4-C4</f>
        <v>405126.56558074086</v>
      </c>
      <c r="E4" s="1">
        <f t="shared" ref="E4:E12" si="4">E3-D4</f>
        <v>4211956.0756472927</v>
      </c>
    </row>
    <row r="5" spans="1:5" x14ac:dyDescent="0.25">
      <c r="A5">
        <f t="shared" si="0"/>
        <v>3</v>
      </c>
      <c r="B5" s="1">
        <f t="shared" si="1"/>
        <v>672917.35877196677</v>
      </c>
      <c r="C5" s="1">
        <f t="shared" si="2"/>
        <v>244293.45238754296</v>
      </c>
      <c r="D5" s="1">
        <f t="shared" si="3"/>
        <v>428623.90638442384</v>
      </c>
      <c r="E5" s="1">
        <f t="shared" si="4"/>
        <v>3783332.1692628688</v>
      </c>
    </row>
    <row r="6" spans="1:5" x14ac:dyDescent="0.25">
      <c r="A6">
        <f t="shared" si="0"/>
        <v>4</v>
      </c>
      <c r="B6" s="1">
        <f t="shared" si="1"/>
        <v>672917.35877196677</v>
      </c>
      <c r="C6" s="1">
        <f t="shared" si="2"/>
        <v>219433.26581724637</v>
      </c>
      <c r="D6" s="1">
        <f t="shared" si="3"/>
        <v>453484.09295472037</v>
      </c>
      <c r="E6" s="1">
        <f t="shared" si="4"/>
        <v>3329848.0763081484</v>
      </c>
    </row>
    <row r="7" spans="1:5" x14ac:dyDescent="0.25">
      <c r="A7">
        <f t="shared" si="0"/>
        <v>5</v>
      </c>
      <c r="B7" s="1">
        <f t="shared" si="1"/>
        <v>672917.35877196677</v>
      </c>
      <c r="C7" s="1">
        <f t="shared" si="2"/>
        <v>193131.18842587259</v>
      </c>
      <c r="D7" s="1">
        <f t="shared" si="3"/>
        <v>479786.17034609418</v>
      </c>
      <c r="E7" s="1">
        <f t="shared" si="4"/>
        <v>2850061.9059620542</v>
      </c>
    </row>
    <row r="8" spans="1:5" x14ac:dyDescent="0.25">
      <c r="A8">
        <f t="shared" si="0"/>
        <v>6</v>
      </c>
      <c r="B8" s="1">
        <f t="shared" si="1"/>
        <v>672917.35877196677</v>
      </c>
      <c r="C8" s="1">
        <f t="shared" si="2"/>
        <v>165303.59054579912</v>
      </c>
      <c r="D8" s="1">
        <f t="shared" si="3"/>
        <v>507613.76822616765</v>
      </c>
      <c r="E8" s="1">
        <f t="shared" si="4"/>
        <v>2342448.1377358865</v>
      </c>
    </row>
    <row r="9" spans="1:5" x14ac:dyDescent="0.25">
      <c r="A9">
        <f t="shared" si="0"/>
        <v>7</v>
      </c>
      <c r="B9" s="1">
        <f t="shared" si="1"/>
        <v>672917.35877196677</v>
      </c>
      <c r="C9" s="1">
        <f t="shared" si="2"/>
        <v>135861.9919886814</v>
      </c>
      <c r="D9" s="1">
        <f t="shared" si="3"/>
        <v>537055.3667832854</v>
      </c>
      <c r="E9" s="1">
        <f t="shared" si="4"/>
        <v>1805392.770952601</v>
      </c>
    </row>
    <row r="10" spans="1:5" x14ac:dyDescent="0.25">
      <c r="A10">
        <f t="shared" si="0"/>
        <v>8</v>
      </c>
      <c r="B10" s="1">
        <f t="shared" si="1"/>
        <v>672917.35877196677</v>
      </c>
      <c r="C10" s="1">
        <f t="shared" si="2"/>
        <v>104712.78071525085</v>
      </c>
      <c r="D10" s="1">
        <f t="shared" si="3"/>
        <v>568204.57805671589</v>
      </c>
      <c r="E10" s="1">
        <f t="shared" si="4"/>
        <v>1237188.1928958851</v>
      </c>
    </row>
    <row r="11" spans="1:5" x14ac:dyDescent="0.25">
      <c r="A11">
        <f t="shared" si="0"/>
        <v>9</v>
      </c>
      <c r="B11" s="1">
        <f t="shared" si="1"/>
        <v>672917.35877196677</v>
      </c>
      <c r="C11" s="1">
        <f t="shared" si="2"/>
        <v>71756.915187961335</v>
      </c>
      <c r="D11" s="1">
        <f t="shared" si="3"/>
        <v>601160.44358400546</v>
      </c>
      <c r="E11" s="1">
        <f t="shared" si="4"/>
        <v>636027.74931187963</v>
      </c>
    </row>
    <row r="12" spans="1:5" x14ac:dyDescent="0.25">
      <c r="A12">
        <f t="shared" si="0"/>
        <v>10</v>
      </c>
      <c r="B12" s="1">
        <f t="shared" si="1"/>
        <v>672917.35877196677</v>
      </c>
      <c r="C12" s="1">
        <f t="shared" si="2"/>
        <v>36889.609460089014</v>
      </c>
      <c r="D12" s="1">
        <f t="shared" si="3"/>
        <v>636027.74931187776</v>
      </c>
      <c r="E12" s="1">
        <f t="shared" si="4"/>
        <v>1.862645149230957E-9</v>
      </c>
    </row>
    <row r="13" spans="1:5" x14ac:dyDescent="0.25">
      <c r="B13" s="1"/>
      <c r="C13" s="1"/>
      <c r="D13" s="1"/>
      <c r="E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K3" sqref="K3"/>
    </sheetView>
  </sheetViews>
  <sheetFormatPr defaultRowHeight="15" x14ac:dyDescent="0.25"/>
  <cols>
    <col min="1" max="1" width="4.85546875" bestFit="1" customWidth="1"/>
    <col min="2" max="2" width="10.140625" bestFit="1" customWidth="1"/>
    <col min="3" max="3" width="19" bestFit="1" customWidth="1"/>
    <col min="4" max="4" width="12.42578125" bestFit="1" customWidth="1"/>
    <col min="7" max="7" width="15" bestFit="1" customWidth="1"/>
    <col min="9" max="9" width="11.28515625" bestFit="1" customWidth="1"/>
  </cols>
  <sheetData>
    <row r="1" spans="1:9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1</v>
      </c>
      <c r="G1" t="s">
        <v>9</v>
      </c>
      <c r="H1" t="s">
        <v>10</v>
      </c>
      <c r="I1" t="s">
        <v>11</v>
      </c>
    </row>
    <row r="2" spans="1:9" x14ac:dyDescent="0.25">
      <c r="A2">
        <f>1</f>
        <v>1</v>
      </c>
      <c r="B2" s="1">
        <v>40000000</v>
      </c>
      <c r="C2" s="1">
        <f>B2*(1-0.1)</f>
        <v>36000000</v>
      </c>
      <c r="D2" s="1">
        <f>20000000/10</f>
        <v>2000000</v>
      </c>
      <c r="E2" s="1">
        <f>B2-C2-D2</f>
        <v>2000000</v>
      </c>
      <c r="F2" s="1">
        <v>290000</v>
      </c>
      <c r="G2" s="1">
        <f>E2-F2</f>
        <v>1710000</v>
      </c>
      <c r="H2" s="1">
        <f>0.35*G2</f>
        <v>598500</v>
      </c>
      <c r="I2" s="1">
        <f>G2-H2</f>
        <v>1111500</v>
      </c>
    </row>
    <row r="3" spans="1:9" x14ac:dyDescent="0.25">
      <c r="A3">
        <f t="shared" ref="A3:A11" si="0">1+A2</f>
        <v>2</v>
      </c>
      <c r="B3" s="1">
        <f>B2*(1+0.05)</f>
        <v>42000000</v>
      </c>
      <c r="C3" s="1">
        <f t="shared" ref="C3:C11" si="1">B3*(1-0.1)</f>
        <v>37800000</v>
      </c>
      <c r="D3" s="1">
        <f t="shared" ref="D3:D11" si="2">20000000/10</f>
        <v>2000000</v>
      </c>
      <c r="E3" s="1">
        <f t="shared" ref="E3:E11" si="3">B3-C3-D3</f>
        <v>2200000</v>
      </c>
      <c r="F3" s="1">
        <v>267790.79319122591</v>
      </c>
      <c r="G3" s="1">
        <f t="shared" ref="G3:G11" si="4">E3-F3</f>
        <v>1932209.206808774</v>
      </c>
      <c r="H3" s="1">
        <f t="shared" ref="H3:H11" si="5">0.35*G3</f>
        <v>676273.22238307085</v>
      </c>
      <c r="I3" s="1">
        <f t="shared" ref="I3:I11" si="6">G3-H3</f>
        <v>1255935.9844257031</v>
      </c>
    </row>
    <row r="4" spans="1:9" x14ac:dyDescent="0.25">
      <c r="A4">
        <f t="shared" si="0"/>
        <v>3</v>
      </c>
      <c r="B4" s="1">
        <f t="shared" ref="B4:B12" si="7">B3*(1+0.05)</f>
        <v>44100000</v>
      </c>
      <c r="C4" s="1">
        <f t="shared" si="1"/>
        <v>39690000</v>
      </c>
      <c r="D4" s="1">
        <f t="shared" si="2"/>
        <v>2000000</v>
      </c>
      <c r="E4" s="1">
        <f t="shared" si="3"/>
        <v>2410000</v>
      </c>
      <c r="F4" s="1">
        <v>244293.45238754296</v>
      </c>
      <c r="G4" s="1">
        <f t="shared" si="4"/>
        <v>2165706.5476124571</v>
      </c>
      <c r="H4" s="1">
        <f t="shared" si="5"/>
        <v>757997.29166435997</v>
      </c>
      <c r="I4" s="1">
        <f t="shared" si="6"/>
        <v>1407709.255948097</v>
      </c>
    </row>
    <row r="5" spans="1:9" x14ac:dyDescent="0.25">
      <c r="A5">
        <f t="shared" si="0"/>
        <v>4</v>
      </c>
      <c r="B5" s="1">
        <f t="shared" si="7"/>
        <v>46305000</v>
      </c>
      <c r="C5" s="1">
        <f t="shared" si="1"/>
        <v>41674500</v>
      </c>
      <c r="D5" s="1">
        <f t="shared" si="2"/>
        <v>2000000</v>
      </c>
      <c r="E5" s="1">
        <f t="shared" si="3"/>
        <v>2630500</v>
      </c>
      <c r="F5" s="1">
        <v>219433.26581724637</v>
      </c>
      <c r="G5" s="1">
        <f t="shared" si="4"/>
        <v>2411066.7341827536</v>
      </c>
      <c r="H5" s="1">
        <f t="shared" si="5"/>
        <v>843873.35696396371</v>
      </c>
      <c r="I5" s="1">
        <f t="shared" si="6"/>
        <v>1567193.3772187899</v>
      </c>
    </row>
    <row r="6" spans="1:9" x14ac:dyDescent="0.25">
      <c r="A6">
        <f t="shared" si="0"/>
        <v>5</v>
      </c>
      <c r="B6" s="1">
        <f t="shared" si="7"/>
        <v>48620250</v>
      </c>
      <c r="C6" s="1">
        <f t="shared" si="1"/>
        <v>43758225</v>
      </c>
      <c r="D6" s="1">
        <f t="shared" si="2"/>
        <v>2000000</v>
      </c>
      <c r="E6" s="1">
        <f t="shared" si="3"/>
        <v>2862025</v>
      </c>
      <c r="F6" s="1">
        <v>193131.18842587259</v>
      </c>
      <c r="G6" s="1">
        <f t="shared" si="4"/>
        <v>2668893.8115741275</v>
      </c>
      <c r="H6" s="1">
        <f t="shared" si="5"/>
        <v>934112.83405094454</v>
      </c>
      <c r="I6" s="1">
        <f t="shared" si="6"/>
        <v>1734780.977523183</v>
      </c>
    </row>
    <row r="7" spans="1:9" x14ac:dyDescent="0.25">
      <c r="A7">
        <f t="shared" si="0"/>
        <v>6</v>
      </c>
      <c r="B7" s="1">
        <f t="shared" si="7"/>
        <v>51051262.5</v>
      </c>
      <c r="C7" s="1">
        <f t="shared" si="1"/>
        <v>45946136.25</v>
      </c>
      <c r="D7" s="1">
        <f t="shared" si="2"/>
        <v>2000000</v>
      </c>
      <c r="E7" s="1">
        <f t="shared" si="3"/>
        <v>3105126.25</v>
      </c>
      <c r="F7" s="1">
        <v>165303.59054579912</v>
      </c>
      <c r="G7" s="1">
        <f t="shared" si="4"/>
        <v>2939822.6594542009</v>
      </c>
      <c r="H7" s="1">
        <f t="shared" si="5"/>
        <v>1028937.9308089702</v>
      </c>
      <c r="I7" s="1">
        <f t="shared" si="6"/>
        <v>1910884.7286452306</v>
      </c>
    </row>
    <row r="8" spans="1:9" x14ac:dyDescent="0.25">
      <c r="A8">
        <f t="shared" si="0"/>
        <v>7</v>
      </c>
      <c r="B8" s="1">
        <f t="shared" si="7"/>
        <v>53603825.625</v>
      </c>
      <c r="C8" s="1">
        <f t="shared" si="1"/>
        <v>48243443.0625</v>
      </c>
      <c r="D8" s="1">
        <f t="shared" si="2"/>
        <v>2000000</v>
      </c>
      <c r="E8" s="1">
        <f t="shared" si="3"/>
        <v>3360382.5625</v>
      </c>
      <c r="F8" s="1">
        <v>135861.9919886814</v>
      </c>
      <c r="G8" s="1">
        <f t="shared" si="4"/>
        <v>3224520.5705113187</v>
      </c>
      <c r="H8" s="1">
        <f t="shared" si="5"/>
        <v>1128582.1996789614</v>
      </c>
      <c r="I8" s="1">
        <f t="shared" si="6"/>
        <v>2095938.3708323573</v>
      </c>
    </row>
    <row r="9" spans="1:9" x14ac:dyDescent="0.25">
      <c r="A9">
        <f t="shared" si="0"/>
        <v>8</v>
      </c>
      <c r="B9" s="1">
        <f t="shared" si="7"/>
        <v>56284016.90625</v>
      </c>
      <c r="C9" s="1">
        <f t="shared" si="1"/>
        <v>50655615.215625003</v>
      </c>
      <c r="D9" s="1">
        <f t="shared" si="2"/>
        <v>2000000</v>
      </c>
      <c r="E9" s="1">
        <f t="shared" si="3"/>
        <v>3628401.690624997</v>
      </c>
      <c r="F9" s="1">
        <v>104712.78071525085</v>
      </c>
      <c r="G9" s="1">
        <f t="shared" si="4"/>
        <v>3523688.9099097461</v>
      </c>
      <c r="H9" s="1">
        <f t="shared" si="5"/>
        <v>1233291.118468411</v>
      </c>
      <c r="I9" s="1">
        <f t="shared" si="6"/>
        <v>2290397.7914413353</v>
      </c>
    </row>
    <row r="10" spans="1:9" x14ac:dyDescent="0.25">
      <c r="A10">
        <f t="shared" si="0"/>
        <v>9</v>
      </c>
      <c r="B10" s="1">
        <f t="shared" si="7"/>
        <v>59098217.751562506</v>
      </c>
      <c r="C10" s="1">
        <f t="shared" si="1"/>
        <v>53188395.976406254</v>
      </c>
      <c r="D10" s="1">
        <f t="shared" si="2"/>
        <v>2000000</v>
      </c>
      <c r="E10" s="1">
        <f t="shared" si="3"/>
        <v>3909821.7751562521</v>
      </c>
      <c r="F10" s="1">
        <v>71756.915187961335</v>
      </c>
      <c r="G10" s="1">
        <f t="shared" si="4"/>
        <v>3838064.8599682907</v>
      </c>
      <c r="H10" s="1">
        <f t="shared" si="5"/>
        <v>1343322.7009889015</v>
      </c>
      <c r="I10" s="1">
        <f t="shared" si="6"/>
        <v>2494742.1589793889</v>
      </c>
    </row>
    <row r="11" spans="1:9" x14ac:dyDescent="0.25">
      <c r="A11">
        <f t="shared" si="0"/>
        <v>10</v>
      </c>
      <c r="B11" s="1">
        <f t="shared" si="7"/>
        <v>62053128.639140636</v>
      </c>
      <c r="C11" s="1">
        <f t="shared" si="1"/>
        <v>55847815.775226571</v>
      </c>
      <c r="D11" s="1">
        <f t="shared" si="2"/>
        <v>2000000</v>
      </c>
      <c r="E11" s="1">
        <f t="shared" si="3"/>
        <v>4205312.8639140651</v>
      </c>
      <c r="F11" s="1">
        <v>36889.609460089014</v>
      </c>
      <c r="G11" s="1">
        <f t="shared" si="4"/>
        <v>4168423.2544539762</v>
      </c>
      <c r="H11" s="1">
        <f t="shared" si="5"/>
        <v>1458948.1390588917</v>
      </c>
      <c r="I11" s="1">
        <f t="shared" si="6"/>
        <v>2709475.1153950845</v>
      </c>
    </row>
    <row r="12" spans="1:9" x14ac:dyDescent="0.25">
      <c r="B12" s="1"/>
      <c r="C12" s="1"/>
      <c r="D12" s="1"/>
      <c r="E12" s="1"/>
      <c r="F12" s="1"/>
      <c r="G12" s="1"/>
      <c r="H12" s="1"/>
      <c r="I12" s="1"/>
    </row>
    <row r="13" spans="1:9" x14ac:dyDescent="0.25">
      <c r="G13" s="1"/>
    </row>
  </sheetData>
  <pageMargins left="0.7" right="0.7" top="0.75" bottom="0.75" header="0.3" footer="0.3"/>
  <ignoredErrors>
    <ignoredError sqref="H2:H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K4" sqref="K4"/>
    </sheetView>
  </sheetViews>
  <sheetFormatPr defaultRowHeight="15" x14ac:dyDescent="0.25"/>
  <cols>
    <col min="2" max="2" width="19" bestFit="1" customWidth="1"/>
    <col min="3" max="3" width="9.28515625" bestFit="1" customWidth="1"/>
    <col min="4" max="4" width="18.28515625" bestFit="1" customWidth="1"/>
    <col min="5" max="5" width="12.5703125" bestFit="1" customWidth="1"/>
    <col min="6" max="6" width="24.140625" bestFit="1" customWidth="1"/>
    <col min="7" max="7" width="23.140625" bestFit="1" customWidth="1"/>
    <col min="8" max="8" width="10.85546875" bestFit="1" customWidth="1"/>
  </cols>
  <sheetData>
    <row r="1" spans="1:10" x14ac:dyDescent="0.25">
      <c r="A1" t="s">
        <v>0</v>
      </c>
      <c r="B1" t="s">
        <v>13</v>
      </c>
      <c r="C1" t="s">
        <v>8</v>
      </c>
      <c r="D1" t="s">
        <v>12</v>
      </c>
      <c r="E1" t="s">
        <v>7</v>
      </c>
      <c r="F1" t="s">
        <v>14</v>
      </c>
      <c r="G1" t="s">
        <v>16</v>
      </c>
      <c r="H1" t="s">
        <v>15</v>
      </c>
    </row>
    <row r="2" spans="1:10" x14ac:dyDescent="0.25">
      <c r="A2">
        <v>0</v>
      </c>
      <c r="B2" s="1">
        <v>-20000000</v>
      </c>
      <c r="C2" s="1"/>
      <c r="D2" s="1"/>
      <c r="E2" s="1"/>
      <c r="F2" s="1">
        <v>-3200000</v>
      </c>
      <c r="G2" s="1"/>
      <c r="H2" s="1">
        <f>SUM(B2:G2)</f>
        <v>-23200000</v>
      </c>
    </row>
    <row r="3" spans="1:10" x14ac:dyDescent="0.25">
      <c r="A3">
        <v>1</v>
      </c>
      <c r="B3" s="1"/>
      <c r="C3" s="1">
        <v>2000000</v>
      </c>
      <c r="D3" s="1">
        <f>C3*(1-0.35)</f>
        <v>1300000</v>
      </c>
      <c r="E3" s="1">
        <v>2000000</v>
      </c>
      <c r="F3" s="1">
        <f>0.08*('net income'!B2-'net income'!B3)</f>
        <v>-160000</v>
      </c>
      <c r="G3" s="1"/>
      <c r="H3" s="1">
        <f>SUM(D3:G3)</f>
        <v>3140000</v>
      </c>
      <c r="J3" s="1"/>
    </row>
    <row r="4" spans="1:10" x14ac:dyDescent="0.25">
      <c r="A4">
        <f>1+A3</f>
        <v>2</v>
      </c>
      <c r="B4" s="1"/>
      <c r="C4" s="1">
        <v>2200000</v>
      </c>
      <c r="D4" s="1">
        <f t="shared" ref="D4:D12" si="0">C4*(1-0.35)</f>
        <v>1430000</v>
      </c>
      <c r="E4" s="1">
        <v>2000000</v>
      </c>
      <c r="F4" s="1">
        <f>0.08*('net income'!B3-'net income'!B4)</f>
        <v>-168000</v>
      </c>
      <c r="G4" s="1"/>
      <c r="H4" s="1">
        <f t="shared" ref="H4:H12" si="1">SUM(D4:G4)</f>
        <v>3262000</v>
      </c>
      <c r="J4" s="1"/>
    </row>
    <row r="5" spans="1:10" x14ac:dyDescent="0.25">
      <c r="A5">
        <f t="shared" ref="A5:A12" si="2">1+A4</f>
        <v>3</v>
      </c>
      <c r="B5" s="1"/>
      <c r="C5" s="1">
        <v>2410000</v>
      </c>
      <c r="D5" s="1">
        <f t="shared" si="0"/>
        <v>1566500</v>
      </c>
      <c r="E5" s="1">
        <v>2000000</v>
      </c>
      <c r="F5" s="1">
        <f>0.08*('net income'!B4-'net income'!B5)</f>
        <v>-176400</v>
      </c>
      <c r="G5" s="1"/>
      <c r="H5" s="1">
        <f t="shared" si="1"/>
        <v>3390100</v>
      </c>
      <c r="J5" s="1"/>
    </row>
    <row r="6" spans="1:10" x14ac:dyDescent="0.25">
      <c r="A6">
        <f t="shared" si="2"/>
        <v>4</v>
      </c>
      <c r="B6" s="1"/>
      <c r="C6" s="1">
        <v>2630500</v>
      </c>
      <c r="D6" s="1">
        <f t="shared" si="0"/>
        <v>1709825</v>
      </c>
      <c r="E6" s="1">
        <v>2000000</v>
      </c>
      <c r="F6" s="1">
        <f>0.08*('net income'!B5-'net income'!B6)</f>
        <v>-185220</v>
      </c>
      <c r="G6" s="1"/>
      <c r="H6" s="1">
        <f t="shared" si="1"/>
        <v>3524605</v>
      </c>
      <c r="J6" s="1"/>
    </row>
    <row r="7" spans="1:10" x14ac:dyDescent="0.25">
      <c r="A7">
        <f t="shared" si="2"/>
        <v>5</v>
      </c>
      <c r="B7" s="1"/>
      <c r="C7" s="1">
        <v>2862025</v>
      </c>
      <c r="D7" s="1">
        <f t="shared" si="0"/>
        <v>1860316.25</v>
      </c>
      <c r="E7" s="1">
        <v>2000000</v>
      </c>
      <c r="F7" s="1">
        <f>0.08*('net income'!B6-'net income'!B7)</f>
        <v>-194481</v>
      </c>
      <c r="G7" s="1"/>
      <c r="H7" s="1">
        <f t="shared" si="1"/>
        <v>3665835.25</v>
      </c>
      <c r="J7" s="1"/>
    </row>
    <row r="8" spans="1:10" x14ac:dyDescent="0.25">
      <c r="A8">
        <f t="shared" si="2"/>
        <v>6</v>
      </c>
      <c r="B8" s="1"/>
      <c r="C8" s="1">
        <v>3105126.25</v>
      </c>
      <c r="D8" s="1">
        <f t="shared" si="0"/>
        <v>2018332.0625</v>
      </c>
      <c r="E8" s="1">
        <v>2000000</v>
      </c>
      <c r="F8" s="1">
        <f>0.08*('net income'!B7-'net income'!B8)</f>
        <v>-204205.05000000002</v>
      </c>
      <c r="G8" s="1"/>
      <c r="H8" s="1">
        <f t="shared" si="1"/>
        <v>3814127.0125000002</v>
      </c>
      <c r="J8" s="1"/>
    </row>
    <row r="9" spans="1:10" x14ac:dyDescent="0.25">
      <c r="A9">
        <f t="shared" si="2"/>
        <v>7</v>
      </c>
      <c r="B9" s="1"/>
      <c r="C9" s="1">
        <v>3360382.5625</v>
      </c>
      <c r="D9" s="1">
        <f t="shared" si="0"/>
        <v>2184248.6656249999</v>
      </c>
      <c r="E9" s="1">
        <v>2000000</v>
      </c>
      <c r="F9" s="1">
        <f>0.08*('net income'!B8-'net income'!B9)</f>
        <v>-214415.30249999999</v>
      </c>
      <c r="G9" s="1"/>
      <c r="H9" s="1">
        <f t="shared" si="1"/>
        <v>3969833.3631250001</v>
      </c>
      <c r="J9" s="1"/>
    </row>
    <row r="10" spans="1:10" x14ac:dyDescent="0.25">
      <c r="A10">
        <f t="shared" si="2"/>
        <v>8</v>
      </c>
      <c r="B10" s="1"/>
      <c r="C10" s="1">
        <v>3628401.690624997</v>
      </c>
      <c r="D10" s="1">
        <f t="shared" si="0"/>
        <v>2358461.0989062483</v>
      </c>
      <c r="E10" s="1">
        <v>2000000</v>
      </c>
      <c r="F10" s="1">
        <f>0.08*('net income'!B9-'net income'!B10)</f>
        <v>-225136.06762500049</v>
      </c>
      <c r="G10" s="1"/>
      <c r="H10" s="1">
        <f t="shared" si="1"/>
        <v>4133325.0312812482</v>
      </c>
      <c r="J10" s="1"/>
    </row>
    <row r="11" spans="1:10" x14ac:dyDescent="0.25">
      <c r="A11">
        <f t="shared" si="2"/>
        <v>9</v>
      </c>
      <c r="B11" s="1"/>
      <c r="C11" s="1">
        <v>3909821.7751562521</v>
      </c>
      <c r="D11" s="1">
        <f t="shared" si="0"/>
        <v>2541384.153851564</v>
      </c>
      <c r="E11" s="1">
        <v>2000000</v>
      </c>
      <c r="F11" s="1">
        <f>0.08*('net income'!B10-'net income'!B11)</f>
        <v>-236392.87100625038</v>
      </c>
      <c r="G11" s="1"/>
      <c r="H11" s="1">
        <f t="shared" si="1"/>
        <v>4304991.2828453137</v>
      </c>
      <c r="J11" s="1"/>
    </row>
    <row r="12" spans="1:10" x14ac:dyDescent="0.25">
      <c r="A12">
        <f t="shared" si="2"/>
        <v>10</v>
      </c>
      <c r="B12" s="1"/>
      <c r="C12" s="1">
        <v>4205312.8639140651</v>
      </c>
      <c r="D12" s="1">
        <f t="shared" si="0"/>
        <v>2733453.3615441425</v>
      </c>
      <c r="E12" s="1">
        <v>2000000</v>
      </c>
      <c r="F12" s="1">
        <f>0.08*('net income'!B11-'net income'!B12)</f>
        <v>4964250.2911312506</v>
      </c>
      <c r="G12" s="1">
        <f>7500000*(1-0.35)</f>
        <v>4875000</v>
      </c>
      <c r="H12" s="1">
        <f t="shared" si="1"/>
        <v>14572703.652675394</v>
      </c>
      <c r="J12" s="1"/>
    </row>
  </sheetData>
  <pageMargins left="0.7" right="0.7" top="0.75" bottom="0.75" header="0.3" footer="0.3"/>
  <ignoredErrors>
    <ignoredError sqref="H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6" sqref="G16"/>
    </sheetView>
  </sheetViews>
  <sheetFormatPr defaultRowHeight="15" x14ac:dyDescent="0.25"/>
  <cols>
    <col min="2" max="2" width="18.85546875" bestFit="1" customWidth="1"/>
    <col min="3" max="3" width="11.28515625" bestFit="1" customWidth="1"/>
    <col min="4" max="4" width="12.42578125" bestFit="1" customWidth="1"/>
    <col min="5" max="5" width="15" bestFit="1" customWidth="1"/>
    <col min="6" max="6" width="24" bestFit="1" customWidth="1"/>
    <col min="7" max="7" width="23" bestFit="1" customWidth="1"/>
    <col min="8" max="8" width="11.5703125" bestFit="1" customWidth="1"/>
    <col min="10" max="10" width="9.85546875" bestFit="1" customWidth="1"/>
  </cols>
  <sheetData>
    <row r="1" spans="1:10" x14ac:dyDescent="0.25">
      <c r="A1" t="s">
        <v>0</v>
      </c>
      <c r="B1" t="s">
        <v>13</v>
      </c>
      <c r="C1" t="s">
        <v>11</v>
      </c>
      <c r="D1" t="s">
        <v>7</v>
      </c>
      <c r="E1" t="s">
        <v>3</v>
      </c>
      <c r="F1" t="s">
        <v>14</v>
      </c>
      <c r="G1" t="s">
        <v>16</v>
      </c>
      <c r="H1" t="s">
        <v>17</v>
      </c>
    </row>
    <row r="2" spans="1:10" x14ac:dyDescent="0.25">
      <c r="A2">
        <v>0</v>
      </c>
      <c r="B2" s="1">
        <v>-20000000</v>
      </c>
      <c r="C2" s="1"/>
      <c r="D2" s="1"/>
      <c r="E2" s="1">
        <v>5000000</v>
      </c>
      <c r="F2" s="1">
        <v>-3200000</v>
      </c>
      <c r="G2" s="1"/>
      <c r="H2" s="1">
        <f>SUM(B2:G2)</f>
        <v>-18200000</v>
      </c>
      <c r="J2" s="1"/>
    </row>
    <row r="3" spans="1:10" x14ac:dyDescent="0.25">
      <c r="A3">
        <v>1</v>
      </c>
      <c r="B3" s="1"/>
      <c r="C3" s="1">
        <v>1111500</v>
      </c>
      <c r="D3" s="1">
        <v>2000000</v>
      </c>
      <c r="E3" s="1">
        <v>-382917.358771967</v>
      </c>
      <c r="F3" s="1">
        <v>-160000</v>
      </c>
      <c r="G3" s="1"/>
      <c r="H3" s="1">
        <f t="shared" ref="H3:H12" si="0">SUM(B3:G3)</f>
        <v>2568582.6412280332</v>
      </c>
      <c r="J3" s="1"/>
    </row>
    <row r="4" spans="1:10" x14ac:dyDescent="0.25">
      <c r="A4">
        <f>1+A3</f>
        <v>2</v>
      </c>
      <c r="B4" s="1"/>
      <c r="C4" s="1">
        <v>1255935.9844257031</v>
      </c>
      <c r="D4" s="1">
        <v>2000000</v>
      </c>
      <c r="E4" s="1">
        <v>-405126.56558074098</v>
      </c>
      <c r="F4" s="1">
        <v>-168000</v>
      </c>
      <c r="G4" s="1"/>
      <c r="H4" s="1">
        <f t="shared" si="0"/>
        <v>2682809.418844962</v>
      </c>
      <c r="J4" s="1"/>
    </row>
    <row r="5" spans="1:10" x14ac:dyDescent="0.25">
      <c r="A5">
        <f t="shared" ref="A5:A11" si="1">1+A4</f>
        <v>3</v>
      </c>
      <c r="B5" s="1"/>
      <c r="C5" s="1">
        <v>1407709.255948097</v>
      </c>
      <c r="D5" s="1">
        <v>2000000</v>
      </c>
      <c r="E5" s="1">
        <v>-428623.90638442402</v>
      </c>
      <c r="F5" s="1">
        <v>-176400</v>
      </c>
      <c r="G5" s="1"/>
      <c r="H5" s="1">
        <f t="shared" si="0"/>
        <v>2802685.3495636731</v>
      </c>
      <c r="J5" s="1"/>
    </row>
    <row r="6" spans="1:10" x14ac:dyDescent="0.25">
      <c r="A6">
        <f t="shared" si="1"/>
        <v>4</v>
      </c>
      <c r="B6" s="1"/>
      <c r="C6" s="1">
        <v>1567193.3772187899</v>
      </c>
      <c r="D6" s="1">
        <v>2000000</v>
      </c>
      <c r="E6" s="1">
        <v>-453484.09295472002</v>
      </c>
      <c r="F6" s="1">
        <v>-185220</v>
      </c>
      <c r="G6" s="1"/>
      <c r="H6" s="1">
        <f t="shared" si="0"/>
        <v>2928489.28426407</v>
      </c>
      <c r="J6" s="1"/>
    </row>
    <row r="7" spans="1:10" x14ac:dyDescent="0.25">
      <c r="A7">
        <f t="shared" si="1"/>
        <v>5</v>
      </c>
      <c r="B7" s="1"/>
      <c r="C7" s="1">
        <v>1734780.977523183</v>
      </c>
      <c r="D7" s="1">
        <v>2000000</v>
      </c>
      <c r="E7" s="1">
        <v>-479786.170346094</v>
      </c>
      <c r="F7" s="1">
        <v>-194481</v>
      </c>
      <c r="G7" s="1"/>
      <c r="H7" s="1">
        <f t="shared" si="0"/>
        <v>3060513.8071770892</v>
      </c>
      <c r="J7" s="1"/>
    </row>
    <row r="8" spans="1:10" x14ac:dyDescent="0.25">
      <c r="A8">
        <f t="shared" si="1"/>
        <v>6</v>
      </c>
      <c r="B8" s="1"/>
      <c r="C8" s="1">
        <v>1910884.7286452306</v>
      </c>
      <c r="D8" s="1">
        <v>2000000</v>
      </c>
      <c r="E8" s="1">
        <v>-507613.768226168</v>
      </c>
      <c r="F8" s="1">
        <v>-204205.05000000002</v>
      </c>
      <c r="G8" s="1"/>
      <c r="H8" s="1">
        <f t="shared" si="0"/>
        <v>3199065.9104190627</v>
      </c>
      <c r="J8" s="1"/>
    </row>
    <row r="9" spans="1:10" x14ac:dyDescent="0.25">
      <c r="A9">
        <f t="shared" si="1"/>
        <v>7</v>
      </c>
      <c r="B9" s="1"/>
      <c r="C9" s="1">
        <v>2095938.3708323573</v>
      </c>
      <c r="D9" s="1">
        <v>2000000</v>
      </c>
      <c r="E9" s="1">
        <v>-537055.36678328505</v>
      </c>
      <c r="F9" s="1">
        <v>-214415.30249999999</v>
      </c>
      <c r="G9" s="1"/>
      <c r="H9" s="1">
        <f t="shared" si="0"/>
        <v>3344467.7015490727</v>
      </c>
      <c r="J9" s="1"/>
    </row>
    <row r="10" spans="1:10" x14ac:dyDescent="0.25">
      <c r="A10">
        <f t="shared" si="1"/>
        <v>8</v>
      </c>
      <c r="B10" s="1"/>
      <c r="C10" s="1">
        <v>2290397.7914413353</v>
      </c>
      <c r="D10" s="1">
        <v>2000000</v>
      </c>
      <c r="E10" s="1">
        <v>-568204.57805671601</v>
      </c>
      <c r="F10" s="1">
        <v>-225136.06762500049</v>
      </c>
      <c r="G10" s="1"/>
      <c r="H10" s="1">
        <f t="shared" si="0"/>
        <v>3497057.1457596188</v>
      </c>
      <c r="J10" s="1"/>
    </row>
    <row r="11" spans="1:10" x14ac:dyDescent="0.25">
      <c r="A11">
        <f t="shared" si="1"/>
        <v>9</v>
      </c>
      <c r="B11" s="1"/>
      <c r="C11" s="1">
        <v>2494742.1589793889</v>
      </c>
      <c r="D11" s="1">
        <v>2000000</v>
      </c>
      <c r="E11" s="1">
        <v>-601160.443584005</v>
      </c>
      <c r="F11" s="1">
        <v>-236392.87100625038</v>
      </c>
      <c r="G11" s="1"/>
      <c r="H11" s="1">
        <f t="shared" si="0"/>
        <v>3657188.8443891336</v>
      </c>
      <c r="J11" s="1"/>
    </row>
    <row r="12" spans="1:10" x14ac:dyDescent="0.25">
      <c r="A12">
        <f>1+A11</f>
        <v>10</v>
      </c>
      <c r="B12" s="1"/>
      <c r="C12" s="1">
        <v>2709475.1153950845</v>
      </c>
      <c r="D12" s="1">
        <v>2000000</v>
      </c>
      <c r="E12" s="1">
        <v>-636027.749311878</v>
      </c>
      <c r="F12" s="1">
        <v>4964250.2911312506</v>
      </c>
      <c r="G12" s="1">
        <v>4875000</v>
      </c>
      <c r="H12" s="1">
        <f t="shared" si="0"/>
        <v>13912697.657214457</v>
      </c>
      <c r="J12" s="1"/>
    </row>
  </sheetData>
  <pageMargins left="0.7" right="0.7" top="0.75" bottom="0.75" header="0.3" footer="0.3"/>
  <ignoredErrors>
    <ignoredError sqref="H2:H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debt</vt:lpstr>
      <vt:lpstr>net income</vt:lpstr>
      <vt:lpstr>cf to firm</vt:lpstr>
      <vt:lpstr>cf to equity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Leonidas</dc:creator>
  <cp:lastModifiedBy>Leonidas</cp:lastModifiedBy>
  <dcterms:created xsi:type="dcterms:W3CDTF">2014-05-01T17:28:38Z</dcterms:created>
  <dcterms:modified xsi:type="dcterms:W3CDTF">2014-05-01T20:03:33Z</dcterms:modified>
</cp:coreProperties>
</file>